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 activeTab="1"/>
  </bookViews>
  <sheets>
    <sheet name="UNIFORMES E MATERIAIS" sheetId="2" r:id="rId1"/>
    <sheet name="OPERADOR DE MÁQUINAS COPIADORAS" sheetId="3" r:id="rId2"/>
  </sheets>
  <externalReferences>
    <externalReference r:id="rId3"/>
  </externalReferences>
  <definedNames>
    <definedName name="_xlnm.Print_Area" localSheetId="1">'[1]OPERADOR DE MÁQUINAS COPIADORAS'!$A$1:$T$133</definedName>
  </definedNames>
  <calcPr calcId="145621" iterateDelta="1E-4"/>
  <fileRecoveryPr repairLoad="1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E21" i="2" l="1"/>
  <c r="L118" i="3"/>
  <c r="L115" i="3"/>
  <c r="L114" i="3" s="1"/>
  <c r="L120" i="3" s="1"/>
  <c r="O94" i="3"/>
  <c r="O87" i="3"/>
  <c r="O86" i="3"/>
  <c r="O85" i="3"/>
  <c r="O84" i="3"/>
  <c r="O83" i="3"/>
  <c r="O89" i="3" s="1"/>
  <c r="O75" i="3"/>
  <c r="O76" i="3" s="1"/>
  <c r="O74" i="3"/>
  <c r="O72" i="3"/>
  <c r="S58" i="3"/>
  <c r="S57" i="3"/>
  <c r="S61" i="3" s="1"/>
  <c r="S67" i="3" s="1"/>
  <c r="O53" i="3"/>
  <c r="O40" i="3"/>
  <c r="O39" i="3"/>
  <c r="O41" i="3" s="1"/>
  <c r="S28" i="3"/>
  <c r="O20" i="3"/>
  <c r="O23" i="3" s="1"/>
  <c r="E20" i="2"/>
  <c r="E19" i="2"/>
  <c r="E18" i="2"/>
  <c r="E17" i="2"/>
  <c r="E16" i="2"/>
  <c r="E10" i="2"/>
  <c r="E9" i="2"/>
  <c r="E8" i="2"/>
  <c r="E7" i="2"/>
  <c r="E6" i="2"/>
  <c r="E5" i="2"/>
  <c r="E4" i="2"/>
  <c r="E3" i="2"/>
  <c r="E12" i="2" l="1"/>
  <c r="S104" i="3" s="1"/>
  <c r="S107" i="3"/>
  <c r="O73" i="3"/>
  <c r="O78" i="3" s="1"/>
  <c r="O77" i="3"/>
  <c r="S29" i="3"/>
  <c r="S32" i="3" s="1"/>
  <c r="S30" i="3"/>
  <c r="S108" i="3" l="1"/>
  <c r="O128" i="3" s="1"/>
  <c r="S31" i="3"/>
  <c r="S34" i="3" s="1"/>
  <c r="S93" i="3"/>
  <c r="S94" i="3" s="1"/>
  <c r="S99" i="3" s="1"/>
  <c r="O124" i="3" l="1"/>
  <c r="S86" i="3"/>
  <c r="S84" i="3"/>
  <c r="S76" i="3"/>
  <c r="S74" i="3"/>
  <c r="S72" i="3"/>
  <c r="S39" i="3"/>
  <c r="S88" i="3"/>
  <c r="S87" i="3"/>
  <c r="S85" i="3"/>
  <c r="S83" i="3"/>
  <c r="S77" i="3"/>
  <c r="S75" i="3"/>
  <c r="S73" i="3"/>
  <c r="S40" i="3"/>
  <c r="S89" i="3" l="1"/>
  <c r="S98" i="3" s="1"/>
  <c r="S100" i="3" s="1"/>
  <c r="O127" i="3" s="1"/>
  <c r="S41" i="3"/>
  <c r="S78" i="3"/>
  <c r="O126" i="3" s="1"/>
  <c r="S65" i="3" l="1"/>
  <c r="W46" i="3"/>
  <c r="S51" i="3" l="1"/>
  <c r="S47" i="3"/>
  <c r="S50" i="3"/>
  <c r="S49" i="3"/>
  <c r="S46" i="3"/>
  <c r="S52" i="3"/>
  <c r="S48" i="3"/>
  <c r="S45" i="3"/>
  <c r="S53" i="3" l="1"/>
  <c r="S66" i="3" s="1"/>
  <c r="S68" i="3" s="1"/>
  <c r="O125" i="3" s="1"/>
  <c r="O129" i="3" s="1"/>
  <c r="O112" i="3" l="1"/>
  <c r="O113" i="3" s="1"/>
  <c r="O130" i="3" l="1"/>
  <c r="O132" i="3" s="1"/>
  <c r="O131" i="3" l="1"/>
  <c r="O117" i="3"/>
  <c r="O119" i="3"/>
  <c r="O118" i="3" s="1"/>
  <c r="O116" i="3"/>
  <c r="O115" i="3" l="1"/>
  <c r="O114" i="3" l="1"/>
  <c r="O120" i="3"/>
</calcChain>
</file>

<file path=xl/comments1.xml><?xml version="1.0" encoding="utf-8"?>
<comments xmlns="http://schemas.openxmlformats.org/spreadsheetml/2006/main">
  <authors>
    <author/>
  </authors>
  <commentList>
    <comment ref="B22" authorId="0">
      <text>
        <r>
          <rPr>
            <sz val="10"/>
            <color rgb="FF000000"/>
            <rFont val="Arial"/>
            <family val="2"/>
          </rPr>
          <t>Até 10/06/2019 não foi registrado nenhum Acordo ou Convenção Coletiva que abrangesse a categoria</t>
        </r>
      </text>
    </comment>
    <comment ref="O47" authorId="0">
      <text>
        <r>
          <rPr>
            <sz val="11"/>
            <color rgb="FF000000"/>
            <rFont val="Calibri"/>
            <family val="2"/>
          </rPr>
          <t>Informar o percentual adequado à categoria profissional a ser contratada conforme percentual da folha de pagamento ou previsão legal ou normativa.</t>
        </r>
      </text>
    </comment>
    <comment ref="O58" authorId="0">
      <text>
        <r>
          <rPr>
            <sz val="10"/>
            <color rgb="FF000000"/>
            <rFont val="Arial"/>
            <family val="2"/>
          </rPr>
          <t>A critério da empresa sem que haja impacto  no valor estimado, salvo previsão em Acordo ou Convenção Coletiva</t>
        </r>
      </text>
    </comment>
  </commentList>
</comments>
</file>

<file path=xl/sharedStrings.xml><?xml version="1.0" encoding="utf-8"?>
<sst xmlns="http://schemas.openxmlformats.org/spreadsheetml/2006/main" count="344" uniqueCount="174">
  <si>
    <t>UNIFORMES</t>
  </si>
  <si>
    <t>ITEM</t>
  </si>
  <si>
    <t>CUSTO UNITÁRIO (R$)</t>
  </si>
  <si>
    <t>VIDA ÚTIL (MESES)</t>
  </si>
  <si>
    <t>QTD</t>
  </si>
  <si>
    <t xml:space="preserve">CUSTO MENSAL (R$) </t>
  </si>
  <si>
    <t>Camisas de malha 100% algodão, mangas curtas</t>
  </si>
  <si>
    <t>Calças ou Saia Social ou Jeans Social</t>
  </si>
  <si>
    <t>Cinto de couro, cor preta</t>
  </si>
  <si>
    <t>Meias tipo social, cor preta</t>
  </si>
  <si>
    <t>Sapatos Sociais pretos</t>
  </si>
  <si>
    <t>Gravata social cor preta</t>
  </si>
  <si>
    <t>Cordão do Crachá</t>
  </si>
  <si>
    <t>Crachá</t>
  </si>
  <si>
    <t xml:space="preserve">CUSTO TOTAL MENSAL </t>
  </si>
  <si>
    <t>EQUIPAMENTOS PESSOAIS</t>
  </si>
  <si>
    <t xml:space="preserve">Livro de Ocorrência </t>
  </si>
  <si>
    <t>Mascara de proteção facial</t>
  </si>
  <si>
    <t>Protetor ocular (Óculos)</t>
  </si>
  <si>
    <t>Caneta</t>
  </si>
  <si>
    <t>Avental Protetor</t>
  </si>
  <si>
    <t>CUSTO TOTAL MENSAL</t>
  </si>
  <si>
    <t>PLANILHA DE CUSTOS E FORMAÇÃO DE PREÇOS</t>
  </si>
  <si>
    <t>Processo MPF/PR/RR Nº 1.32.000.000354/2019-11</t>
  </si>
  <si>
    <t>Pregão Eletrônico nº 02/2019</t>
  </si>
  <si>
    <t>LEGENDA: CÉLULA A PREENCHER</t>
  </si>
  <si>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</si>
  <si>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</si>
  <si>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</si>
  <si>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</si>
  <si>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</si>
  <si>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Campina Grande / PB</t>
  </si>
  <si>
    <t>BOA VISTA/RR</t>
  </si>
  <si>
    <t>C</t>
  </si>
  <si>
    <t>Ano Acordo, Convenção ou Sentença Normativa em Dissídio Coletivo</t>
  </si>
  <si>
    <t>nonononononono</t>
  </si>
  <si>
    <t>D</t>
  </si>
  <si>
    <t>Nº.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</si>
  <si>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</si>
  <si>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</si>
  <si>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</si>
  <si>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</si>
  <si>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Operador De Máquina Copiadora</t>
  </si>
  <si>
    <t>Homem/mês</t>
  </si>
  <si>
    <t>1. MÓDULOS</t>
  </si>
  <si>
    <t>Mão de obra vinculada à execução contratual</t>
  </si>
  <si>
    <t>Dados complementares para composição dos custos referente à mão de obra</t>
  </si>
  <si>
    <t>Tipo de serviço (mesmo serviço com características distintas)</t>
  </si>
  <si>
    <t>Classificação Brasileira de Ocupações (CBO)</t>
  </si>
  <si>
    <t>4151-30</t>
  </si>
  <si>
    <t>Salário Normativo da Categoria Profissional</t>
  </si>
  <si>
    <t>Categoria profissional (vinculada à execução contratual)</t>
  </si>
  <si>
    <t>Data base da categoria (dia/mês/ano)</t>
  </si>
  <si>
    <t>MÓDULO 1: COMPOSIÇÃO DA REMUNERAÇÃO</t>
  </si>
  <si>
    <t>Composição da Remuneração</t>
  </si>
  <si>
    <t>%</t>
  </si>
  <si>
    <t>Valor (R$)</t>
  </si>
  <si>
    <t>Salário-Base (Conforme Decreto nº 9.661 de 1º de janeiro de 2019)</t>
  </si>
  <si>
    <t>(</t>
  </si>
  <si>
    <t>)</t>
  </si>
  <si>
    <t>Adicional de Periculosidade (OBS: Conforme CCT.)</t>
  </si>
  <si>
    <t>OBS: Conforme CCT.</t>
  </si>
  <si>
    <t>Adicional de Insalubridade (OBS: Conforme CCT.)</t>
  </si>
  <si>
    <r>
      <rPr>
        <sz val="10"/>
        <rFont val="Times New Roman"/>
        <family val="1"/>
      </rPr>
      <t xml:space="preserve">Adicional Noturno </t>
    </r>
    <r>
      <rPr>
        <b/>
        <sz val="10"/>
        <color rgb="FFFF0000"/>
        <rFont val="Times New Roman"/>
        <family val="1"/>
      </rPr>
      <t>[(A+B)/220*20%*7*15]</t>
    </r>
  </si>
  <si>
    <t>OBS: Considera-se entre 22 h e 5 h o período para Adicional Noturno, sendo o valor da hora correspondente a 52’50”.</t>
  </si>
  <si>
    <t>E</t>
  </si>
  <si>
    <t>Adicional de Hora Noturna Reduzida</t>
  </si>
  <si>
    <t>H</t>
  </si>
  <si>
    <t>Outros</t>
  </si>
  <si>
    <t>TOTAL DA REMUNERAÇÃO</t>
  </si>
  <si>
    <t>MÓDULO 2: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</si>
  <si>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</si>
  <si>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</si>
  <si>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</si>
  <si>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r>
      <rPr>
        <sz val="10"/>
        <rFont val="Times New Roman"/>
        <family val="1"/>
      </rPr>
      <t>13º (décimo terceiro) Salário</t>
    </r>
    <r>
      <rPr>
        <b/>
        <sz val="10"/>
        <color rgb="FFFF0000"/>
        <rFont val="Times New Roman"/>
        <family val="1"/>
      </rPr>
      <t xml:space="preserve"> [1/12*100%]</t>
    </r>
  </si>
  <si>
    <r>
      <rPr>
        <sz val="10"/>
        <rFont val="Times New Roman"/>
        <family val="1"/>
      </rPr>
      <t xml:space="preserve">Férias e Adicional de Férias </t>
    </r>
    <r>
      <rPr>
        <b/>
        <sz val="10"/>
        <color rgb="FFFF0000"/>
        <rFont val="Times New Roman"/>
        <family val="1"/>
      </rPr>
      <t>[1/12*1/3*100%]</t>
    </r>
  </si>
  <si>
    <t>TOTAL DO SUBMÓDULO 2.1</t>
  </si>
  <si>
    <t>Submódulo 2.2 – Encargos Previdenciários (GPS), Fundo de Garantia por Tempo de Serviço (FGTS) e outra contribuições</t>
  </si>
  <si>
    <t>2.2</t>
  </si>
  <si>
    <t>GPS, FGTS e outra contribuições</t>
  </si>
  <si>
    <t>Percentual (%)</t>
  </si>
  <si>
    <t>INSS</t>
  </si>
  <si>
    <t>Salário Educação</t>
  </si>
  <si>
    <t>BASE DE CÁLCULO</t>
  </si>
  <si>
    <t>SAT (Seguro Acidente do Trabalho – varia entre 1% e 3%)</t>
  </si>
  <si>
    <t>Nota 3: Esses percentuais incidem sobre o Módulo 1 e Submódulo 2.1.</t>
  </si>
  <si>
    <t>SESC ou SESI</t>
  </si>
  <si>
    <t>SENAI – SENAC</t>
  </si>
  <si>
    <t>F</t>
  </si>
  <si>
    <t>SEBRAE</t>
  </si>
  <si>
    <t>G</t>
  </si>
  <si>
    <t>INCRA</t>
  </si>
  <si>
    <t>FGTS</t>
  </si>
  <si>
    <t>TOTAL DO SUBMÓDULO 2.2</t>
  </si>
  <si>
    <t>Submódulo 2.3 – Benefícios Mensais e Diários</t>
  </si>
  <si>
    <t>2.3</t>
  </si>
  <si>
    <t>Benefícios Mensais e Diários</t>
  </si>
  <si>
    <r>
      <rPr>
        <sz val="10"/>
        <rFont val="Times New Roman"/>
        <family val="1"/>
      </rPr>
      <t xml:space="preserve">Transporte </t>
    </r>
    <r>
      <rPr>
        <sz val="10"/>
        <color rgb="FFFF0000"/>
        <rFont val="Times New Roman"/>
        <family val="1"/>
      </rPr>
      <t xml:space="preserve"> [(Valor da passagem*2*22 dias) - 6% sobre o salário]</t>
    </r>
  </si>
  <si>
    <r>
      <rPr>
        <sz val="10"/>
        <rFont val="Times New Roman"/>
        <family val="1"/>
      </rPr>
      <t>Auxílio-Refeição/Alimentação (Vales, cesta básica, etc.)</t>
    </r>
    <r>
      <rPr>
        <sz val="10"/>
        <color rgb="FFFF0000"/>
        <rFont val="Times New Roman"/>
        <family val="1"/>
      </rPr>
      <t xml:space="preserve">  [ (Valor diário*22 dias) – 20% PAT]</t>
    </r>
  </si>
  <si>
    <t>Assistência Médica e Familiar</t>
  </si>
  <si>
    <t>Outros (especificar – INTRAJORNADA)</t>
  </si>
  <si>
    <t>TOTAL DO SUBMÓDULO 2.3</t>
  </si>
  <si>
    <t xml:space="preserve">Nota 2: Para o empregado que labora a jornada 12x36, em caso da não concessão ou concessão parcial do intervalo intrajornada (§ 4º do art. 71 da CLT), o valor a ser pago será inserido na remuneração utilizando a alínea “G”. </t>
  </si>
  <si>
    <t>Quadro-Resumo do Módulo 2 – Encargos e Benefícios anuais, mensais e diário</t>
  </si>
  <si>
    <t>Encargos e Benefícios Anuais, Mensais e Diários</t>
  </si>
  <si>
    <t>TOTAL MÓDULO 2</t>
  </si>
  <si>
    <t>MÓDULO 3: PROVISÃO PARA RESCISÃO</t>
  </si>
  <si>
    <t>Provisão para Rescisão</t>
  </si>
  <si>
    <r>
      <rPr>
        <sz val="10"/>
        <rFont val="Times New Roman"/>
        <family val="1"/>
      </rPr>
      <t xml:space="preserve">Aviso Prévio Indenizado </t>
    </r>
    <r>
      <rPr>
        <b/>
        <sz val="10"/>
        <color rgb="FFFF0000"/>
        <rFont val="Times New Roman"/>
        <family val="1"/>
      </rPr>
      <t>[(20,19%)*1/12*100]</t>
    </r>
  </si>
  <si>
    <r>
      <rPr>
        <sz val="10"/>
        <rFont val="Times New Roman"/>
        <family val="1"/>
      </rPr>
      <t xml:space="preserve">Incidência do FGTS sobre o Aviso Prévio Indenizado </t>
    </r>
    <r>
      <rPr>
        <b/>
        <sz val="10"/>
        <color rgb="FFFF0000"/>
        <rFont val="Times New Roman"/>
        <family val="1"/>
      </rPr>
      <t>[(8,00% x 1,68%) x 100]</t>
    </r>
  </si>
  <si>
    <r>
      <rPr>
        <sz val="10"/>
        <rFont val="Times New Roman"/>
        <family val="1"/>
      </rPr>
      <t xml:space="preserve">Multa do FGTS e contribuição social sobre o Aviso Prévio Indenizado </t>
    </r>
    <r>
      <rPr>
        <b/>
        <sz val="10"/>
        <color rgb="FFFF0000"/>
        <rFont val="Times New Roman"/>
        <family val="1"/>
      </rPr>
      <t>[[(1,68%) x (40% + 10%) x 8,00%] x 100]</t>
    </r>
  </si>
  <si>
    <r>
      <rPr>
        <sz val="10"/>
        <rFont val="Times New Roman"/>
        <family val="1"/>
      </rPr>
      <t xml:space="preserve">Aviso Prévio Trabalhado </t>
    </r>
    <r>
      <rPr>
        <b/>
        <sz val="10"/>
        <color rgb="FFFF0000"/>
        <rFont val="Times New Roman"/>
        <family val="1"/>
      </rPr>
      <t>[(20,19%) x (7/30)/12] x 100]</t>
    </r>
  </si>
  <si>
    <r>
      <rPr>
        <sz val="10"/>
        <rFont val="Times New Roman"/>
        <family val="1"/>
      </rPr>
      <t xml:space="preserve">Incidência de GPS, FGTS e outras contribuições sobre Aviso Prévio Trabalhado </t>
    </r>
    <r>
      <rPr>
        <b/>
        <sz val="10"/>
        <color rgb="FFFF0000"/>
        <rFont val="Times New Roman"/>
        <family val="1"/>
      </rPr>
      <t>[36,80% x 0,39%) x 100]</t>
    </r>
  </si>
  <si>
    <t>PERCENTUAIS DA AUDIN (http://www.auditoria.mpu.mp.br/audin/encargos.php)</t>
  </si>
  <si>
    <t>Multa do FGTS e contribuição social sobre o Aviso Prévio Trabalhado</t>
  </si>
  <si>
    <t>TOTAL MÓDULO 3</t>
  </si>
  <si>
    <t>MÓDULO 4 – CUSTO DE REPOSIÇÃO DO PROFISSIONAL AUSENTE</t>
  </si>
  <si>
    <t>Submódulo 4.1 – Substituto nas Ausências Legais</t>
  </si>
  <si>
    <t>4.1</t>
  </si>
  <si>
    <t>Ausências Legais</t>
  </si>
  <si>
    <r>
      <rPr>
        <sz val="10"/>
        <rFont val="Times New Roman"/>
        <family val="1"/>
      </rPr>
      <t xml:space="preserve">Substituto na cobertura de Férias </t>
    </r>
    <r>
      <rPr>
        <b/>
        <sz val="10"/>
        <color rgb="FFFF0000"/>
        <rFont val="Times New Roman"/>
        <family val="1"/>
      </rPr>
      <t>[1/12*100]</t>
    </r>
  </si>
  <si>
    <r>
      <rPr>
        <sz val="10"/>
        <rFont val="Times New Roman"/>
        <family val="1"/>
      </rPr>
      <t xml:space="preserve">Substituto na cobertura de Ausências Legais </t>
    </r>
    <r>
      <rPr>
        <b/>
        <sz val="10"/>
        <color rgb="FFFF0000"/>
        <rFont val="Times New Roman"/>
        <family val="1"/>
      </rPr>
      <t>[8/30/12*100]</t>
    </r>
  </si>
  <si>
    <r>
      <rPr>
        <sz val="10"/>
        <rFont val="Times New Roman"/>
        <family val="1"/>
      </rPr>
      <t xml:space="preserve">Substituto na cobertura de Licença-Paternidade </t>
    </r>
    <r>
      <rPr>
        <b/>
        <sz val="10"/>
        <color rgb="FFFF0000"/>
        <rFont val="Times New Roman"/>
        <family val="1"/>
      </rPr>
      <t>[20/30/12*0,015*100]</t>
    </r>
  </si>
  <si>
    <r>
      <rPr>
        <sz val="10"/>
        <rFont val="Times New Roman"/>
        <family val="1"/>
      </rPr>
      <t xml:space="preserve">Substituto na cobertura de Ausência por acidente de trabalho </t>
    </r>
    <r>
      <rPr>
        <b/>
        <sz val="10"/>
        <color rgb="FFFF0000"/>
        <rFont val="Times New Roman"/>
        <family val="1"/>
      </rPr>
      <t>[15/30/12*0,86%*100]</t>
    </r>
  </si>
  <si>
    <r>
      <rPr>
        <sz val="10"/>
        <rFont val="Times New Roman"/>
        <family val="1"/>
      </rPr>
      <t xml:space="preserve">Substituto na cobertura de Afastamento Maternidade </t>
    </r>
    <r>
      <rPr>
        <b/>
        <sz val="10"/>
        <color rgb="FFFF0000"/>
        <rFont val="Times New Roman"/>
        <family val="1"/>
      </rPr>
      <t>[6/12) x 36,80% x 62,20% x 81,20% x [(1,86/31)/12]} x 100]</t>
    </r>
  </si>
  <si>
    <t>Substituto na cobertura de outras ausências (especificar)</t>
  </si>
  <si>
    <t>TOTAL DO SUBMÓDULO 4.1</t>
  </si>
  <si>
    <t>Submódulo 4.2 – Substituto na Intrajornada</t>
  </si>
  <si>
    <t>4.2</t>
  </si>
  <si>
    <t>Intrajornada</t>
  </si>
  <si>
    <r>
      <rPr>
        <sz val="10"/>
        <rFont val="Times New Roman"/>
        <family val="1"/>
      </rPr>
      <t xml:space="preserve">Substituto na cobertura de Intervalo para repouso ou alimentação </t>
    </r>
    <r>
      <rPr>
        <b/>
        <sz val="10"/>
        <color rgb="FFFF0000"/>
        <rFont val="Times New Roman"/>
        <family val="1"/>
      </rPr>
      <t>(Conforme CCT)</t>
    </r>
  </si>
  <si>
    <t>TOTAL DO SUBMÓDULO 4.2</t>
  </si>
  <si>
    <t>Quadro-Resumo do Módulo 4 – Custo de Reposição do Profissional Ausente</t>
  </si>
  <si>
    <t>Substituto nas Ausências Legais</t>
  </si>
  <si>
    <t>Substituto na Intrajornada</t>
  </si>
  <si>
    <t>TOTAL MÓDULO 4</t>
  </si>
  <si>
    <t>MÓDULO 5: INSUMOS DIVERSOS</t>
  </si>
  <si>
    <t>Insumos Diversos</t>
  </si>
  <si>
    <r>
      <rPr>
        <sz val="10"/>
        <rFont val="Times New Roman"/>
        <family val="1"/>
      </rPr>
      <t xml:space="preserve">Uniformes/EPI's </t>
    </r>
    <r>
      <rPr>
        <sz val="10"/>
        <color rgb="FFFF0000"/>
        <rFont val="Times New Roman"/>
        <family val="1"/>
      </rPr>
      <t>(Nos termos do Art. 44 § 3° da Lei 8.666/93)</t>
    </r>
  </si>
  <si>
    <r>
      <rPr>
        <sz val="10"/>
        <rFont val="Times New Roman"/>
        <family val="1"/>
      </rPr>
      <t xml:space="preserve">Materiais </t>
    </r>
    <r>
      <rPr>
        <sz val="10"/>
        <color rgb="FFFF0000"/>
        <rFont val="Times New Roman"/>
        <family val="1"/>
      </rPr>
      <t>(Nos termos do Art. 44 § 3° da Lei 8.666/93)</t>
    </r>
  </si>
  <si>
    <r>
      <rPr>
        <sz val="10"/>
        <rFont val="Times New Roman"/>
        <family val="1"/>
      </rPr>
      <t xml:space="preserve">Depreciação de Equipamentos </t>
    </r>
    <r>
      <rPr>
        <sz val="10"/>
        <color rgb="FFFF0000"/>
        <rFont val="Times New Roman"/>
        <family val="1"/>
      </rPr>
      <t>(Nos termos do Art. 44 § 3° da Lei 8.666/93)</t>
    </r>
  </si>
  <si>
    <t>Equipamento pessoais</t>
  </si>
  <si>
    <t>TOTAL MÓDULO 5</t>
  </si>
  <si>
    <t>MÓDULO 6: CUSTOS INDIRETOS, TRIBUTOS E LUCRO</t>
  </si>
  <si>
    <t>Custos Indiretos, Tributos e Lucro</t>
  </si>
  <si>
    <t>Valor</t>
  </si>
  <si>
    <t xml:space="preserve">Custos Indiretos (PERCENTUAL MÁXIMO ESTABELECIDO PELA AUDIN = 5,81%) </t>
  </si>
  <si>
    <t xml:space="preserve">Lucro (PERCENTUAL MÁXIMO ESTABELECIDO PELA AUDIN = 7,20%) </t>
  </si>
  <si>
    <t>Tributos</t>
  </si>
  <si>
    <t>C.1 - Tributos Federais (exceto IRPJ e CSLL)</t>
  </si>
  <si>
    <t>PIS</t>
  </si>
  <si>
    <t>COFINS</t>
  </si>
  <si>
    <t>C.3 - Tributos Municipais</t>
  </si>
  <si>
    <t>ISS</t>
  </si>
  <si>
    <t>TOTAL</t>
  </si>
  <si>
    <t>2. QUADRO-RESUMO DO CUSTO POR EMPREGADO</t>
  </si>
  <si>
    <t>Mão de obra vinculada à execução contratual (valor por empregado)</t>
  </si>
  <si>
    <t>Valor Unitário (R$)</t>
  </si>
  <si>
    <t>Módulo 1 - Composição da Remuneração</t>
  </si>
  <si>
    <t>Módulo 2 – Encargos e Benefícios Anuais, Mensais e Diários</t>
  </si>
  <si>
    <t>Módulo 3 – Provisão para Rescisão</t>
  </si>
  <si>
    <t>Módulo 4 – Custo de Reposição do Profissional Ausente</t>
  </si>
  <si>
    <t>Módulo 5 – Insumos Diversos</t>
  </si>
  <si>
    <t>Subtotal  (A+B+C+D+E)</t>
  </si>
  <si>
    <t>Módulo 6 – Custos Indiretos e Lucro</t>
  </si>
  <si>
    <t>Módulo 6 – Tributos</t>
  </si>
  <si>
    <t>Valor Total por Empregado</t>
  </si>
  <si>
    <r>
      <rPr>
        <b/>
        <sz val="10"/>
        <rFont val="Times New Roman"/>
        <family val="1"/>
      </rPr>
      <t xml:space="preserve">OBSERVAÇÃO I: OS PERCENTUAIS, VALORES E BENEFÍCIOS PREVISTOS E NÃO PREVISTOS NESTA PLANILHA, PODERÃO DE ALTERADOS (INCLUSOS OU EXCLUSOS) MEDIANTE PREVISÃO LEGAL OU ACORDO E CONVENÇÃO COLETIVA QUE POR VENTURA VENHA A MODIFICAR O AQUI PREVISTO APÓS LICITAÇÃO E CONTRATAÇÃO CONFORME ARTIGO 65 DA </t>
    </r>
    <r>
      <rPr>
        <b/>
        <sz val="11"/>
        <color rgb="FF0000FF"/>
        <rFont val="Times New Roman"/>
        <family val="1"/>
      </rPr>
      <t>LEI 8.666/93</t>
    </r>
    <r>
      <rPr>
        <b/>
        <sz val="11"/>
        <color rgb="FF000000"/>
        <rFont val="Times New Roman"/>
        <family val="1"/>
      </rPr>
      <t xml:space="preserve"> E DO ARTIGO 12 DO </t>
    </r>
    <r>
      <rPr>
        <b/>
        <sz val="11"/>
        <color rgb="FF0000FF"/>
        <rFont val="Times New Roman"/>
        <family val="1"/>
      </rPr>
      <t>DECRETO Nº 9.507/2018</t>
    </r>
    <r>
      <rPr>
        <b/>
        <sz val="11"/>
        <color rgb="FF000000"/>
        <rFont val="Times New Roman"/>
        <family val="1"/>
      </rPr>
      <t>.</t>
    </r>
  </si>
  <si>
    <t>OBSERVAÇÃO II: NÃO SERÁ ACEITA OUTRA PLANILHA DE FORMAÇÃO DE PREÇOS QUE NÃO SEJA A PREVISTA NO EDITAL DE LICITAÇÃO DO PREGÃO ELETRÔNICO Nº 02/2019 DA PRRR/MPF</t>
  </si>
  <si>
    <t>OBSERVAÇÃO III: VALOR DO AUXÍLIO TRANSPORTE PÚBLICO EM BOA VISTA RORAIMA ATÉ A DATA DE 10 DE JUNHO DE 2019 É DE R$ 3,60 CONFORME DECRETO Nº 199/E, DE 28 DE DEZEMBRO DE 2017</t>
  </si>
  <si>
    <t>OBSERVAÇÃO IV: O PERCENTUAL MÁXIMO PERMITIDO PARA CUSTOS INDIRETOS (TAXA DE ADMINISTRAÇÃO) É 5,81% E PARA LUCRO 7,20%.</t>
  </si>
  <si>
    <t>NÃO TEM</t>
  </si>
  <si>
    <t>Dia 22/08/2019 às 09:30horas</t>
  </si>
  <si>
    <t>Atenciosamente,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</si>
</sst>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[$R$-416]\ #,##0.00;[Red]\-[$R$-416]\ #,##0.00"/>
    <numFmt numFmtId="165" formatCode="&quot; R$ &quot;* #,##0.00\ ;&quot; R$ &quot;* \(#,##0.00\);&quot; R$ &quot;* \-#\ ;\ @\ "/>
    <numFmt numFmtId="166" formatCode="&quot;R$ &quot;#,##0.00\ ;&quot;(R$ &quot;#,##0.00\)"/>
    <numFmt numFmtId="167" formatCode="&quot;R$ &quot;#,##0.00"/>
    <numFmt numFmtId="168" formatCode="mm/dd/yy"/>
    <numFmt numFmtId="169" formatCode="00"/>
    <numFmt numFmtId="170" formatCode="[$R$-416]\ #,##0.00;\-[$R$-416]\ #,##0.00"/>
  </numFmts>
  <fonts count="23">
    <font>
      <sz val="10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b/>
      <sz val="12"/>
      <color rgb="FF0000FF"/>
      <name val="Times New Roman"/>
      <family val="1"/>
    </font>
    <font>
      <b/>
      <sz val="10"/>
      <color rgb="FF000000"/>
      <name val="Times New Roman"/>
      <family val="1"/>
    </font>
    <font>
      <b/>
      <sz val="11"/>
      <color rgb="FF0000FF"/>
      <name val="Times New Roman"/>
      <family val="1"/>
    </font>
    <font>
      <b/>
      <sz val="10"/>
      <color rgb="FF0000FF"/>
      <name val="Times New Roman"/>
      <family val="1"/>
    </font>
    <font>
      <b/>
      <sz val="10"/>
      <name val="Arial;Verdana"/>
    </font>
    <font>
      <b/>
      <sz val="11"/>
      <name val="Times New Roman"/>
      <family val="1"/>
    </font>
    <font>
      <b/>
      <sz val="10"/>
      <color rgb="FF0084D1"/>
      <name val="Times New Roman"/>
      <family val="1"/>
    </font>
    <font>
      <b/>
      <sz val="10"/>
      <color rgb="FFFF0000"/>
      <name val="Times New Roman"/>
      <family val="1"/>
    </font>
    <font>
      <sz val="10"/>
      <color rgb="FFFF0000"/>
      <name val="Arial"/>
      <family val="2"/>
    </font>
    <font>
      <sz val="10"/>
      <color rgb="FFFF0000"/>
      <name val="Times New Roman"/>
      <family val="1"/>
    </font>
    <font>
      <b/>
      <sz val="10"/>
      <color rgb="FFFF0000"/>
      <name val="Times New Roman;Times New Roman"/>
      <family val="1"/>
    </font>
    <font>
      <b/>
      <sz val="10"/>
      <color rgb="FF0000FF"/>
      <name val="Arial"/>
      <family val="2"/>
    </font>
    <font>
      <sz val="10"/>
      <color rgb="FF000000"/>
      <name val="Times New Roman"/>
      <family val="1"/>
    </font>
    <font>
      <b/>
      <sz val="11"/>
      <color rgb="FF000000"/>
      <name val="Times New Roman"/>
      <family val="1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b/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72BF44"/>
        <bgColor rgb="FF339966"/>
      </patternFill>
    </fill>
    <fill>
      <patternFill patternType="solid">
        <fgColor rgb="FFDDDDDD"/>
        <bgColor rgb="FFE6E6E6"/>
      </patternFill>
    </fill>
    <fill>
      <patternFill patternType="solid">
        <fgColor rgb="FFFFFFFF"/>
        <bgColor rgb="FFE6E6E6"/>
      </patternFill>
    </fill>
    <fill>
      <patternFill patternType="solid">
        <fgColor rgb="FFFFD320"/>
        <bgColor rgb="FFFFCC00"/>
      </patternFill>
    </fill>
    <fill>
      <patternFill patternType="solid">
        <fgColor rgb="FFFFCC00"/>
        <bgColor rgb="FFFFD320"/>
      </patternFill>
    </fill>
    <fill>
      <patternFill patternType="solid">
        <fgColor rgb="FFE6E6E6"/>
        <bgColor rgb="FFDDDDDD"/>
      </patternFill>
    </fill>
    <fill>
      <patternFill patternType="solid">
        <fgColor rgb="FFFFF200"/>
        <bgColor rgb="FFFFD320"/>
      </patternFill>
    </fill>
    <fill>
      <patternFill patternType="solid">
        <fgColor rgb="FFB2B2B2"/>
        <bgColor rgb="FFCCCCCC"/>
      </patternFill>
    </fill>
    <fill>
      <patternFill patternType="solid">
        <fgColor rgb="FFC2E0AE"/>
        <bgColor rgb="FFCCCCCC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hair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/>
    <xf numFmtId="165" fontId="1" fillId="0" borderId="0" applyBorder="0" applyAlignment="0" applyProtection="0"/>
  </cellStyleXfs>
  <cellXfs count="153">
    <xf numFmtId="0" fontId="0" fillId="0" borderId="0" xfId="0"/>
    <xf numFmtId="4" fontId="6" fillId="3" borderId="11" xfId="0" applyNumberFormat="1" applyFont="1" applyFill="1" applyBorder="1" applyAlignment="1" applyProtection="1">
      <alignment horizontal="center" vertical="center"/>
    </xf>
    <xf numFmtId="0" fontId="3" fillId="0" borderId="9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4" fontId="7" fillId="5" borderId="12" xfId="0" applyNumberFormat="1" applyFont="1" applyFill="1" applyBorder="1" applyAlignment="1" applyProtection="1">
      <alignment horizontal="center" vertical="center"/>
    </xf>
    <xf numFmtId="4" fontId="3" fillId="4" borderId="11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4" fontId="3" fillId="4" borderId="11" xfId="0" applyNumberFormat="1" applyFont="1" applyFill="1" applyBorder="1" applyAlignment="1" applyProtection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66" fontId="4" fillId="0" borderId="3" xfId="1" applyNumberFormat="1" applyFont="1" applyBorder="1" applyAlignment="1" applyProtection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66" fontId="4" fillId="0" borderId="6" xfId="1" applyNumberFormat="1" applyFont="1" applyBorder="1" applyAlignment="1" applyProtection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66" fontId="3" fillId="0" borderId="8" xfId="1" applyNumberFormat="1" applyFont="1" applyBorder="1" applyAlignment="1" applyProtection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7" fontId="3" fillId="0" borderId="10" xfId="0" applyNumberFormat="1" applyFont="1" applyBorder="1" applyAlignment="1">
      <alignment horizontal="center" vertical="center"/>
    </xf>
    <xf numFmtId="4" fontId="4" fillId="0" borderId="11" xfId="0" applyNumberFormat="1" applyFont="1" applyBorder="1" applyProtection="1"/>
    <xf numFmtId="4" fontId="3" fillId="0" borderId="11" xfId="0" applyNumberFormat="1" applyFont="1" applyBorder="1" applyAlignment="1" applyProtection="1">
      <alignment horizontal="center" vertical="center"/>
    </xf>
    <xf numFmtId="4" fontId="4" fillId="0" borderId="11" xfId="0" applyNumberFormat="1" applyFont="1" applyBorder="1" applyAlignment="1" applyProtection="1">
      <alignment vertical="center"/>
    </xf>
    <xf numFmtId="4" fontId="4" fillId="4" borderId="11" xfId="0" applyNumberFormat="1" applyFont="1" applyFill="1" applyBorder="1" applyAlignment="1" applyProtection="1">
      <alignment vertical="center"/>
    </xf>
    <xf numFmtId="4" fontId="4" fillId="0" borderId="11" xfId="0" applyNumberFormat="1" applyFont="1" applyBorder="1" applyAlignment="1" applyProtection="1">
      <alignment vertical="center"/>
    </xf>
    <xf numFmtId="4" fontId="4" fillId="4" borderId="12" xfId="0" applyNumberFormat="1" applyFont="1" applyFill="1" applyBorder="1" applyAlignment="1" applyProtection="1">
      <alignment horizontal="center" vertical="center"/>
    </xf>
    <xf numFmtId="4" fontId="4" fillId="4" borderId="11" xfId="0" applyNumberFormat="1" applyFont="1" applyFill="1" applyBorder="1" applyAlignment="1" applyProtection="1">
      <alignment horizontal="center" vertical="center"/>
    </xf>
    <xf numFmtId="4" fontId="3" fillId="0" borderId="11" xfId="0" applyNumberFormat="1" applyFont="1" applyBorder="1" applyAlignment="1" applyProtection="1"/>
    <xf numFmtId="4" fontId="3" fillId="0" borderId="11" xfId="0" applyNumberFormat="1" applyFont="1" applyBorder="1" applyAlignment="1" applyProtection="1">
      <alignment vertical="center"/>
    </xf>
    <xf numFmtId="0" fontId="4" fillId="3" borderId="11" xfId="0" applyFont="1" applyFill="1" applyBorder="1" applyAlignment="1" applyProtection="1">
      <alignment horizontal="center" vertical="center"/>
    </xf>
    <xf numFmtId="4" fontId="4" fillId="0" borderId="11" xfId="0" applyNumberFormat="1" applyFont="1" applyBorder="1" applyAlignment="1" applyProtection="1"/>
    <xf numFmtId="0" fontId="3" fillId="4" borderId="11" xfId="0" applyFont="1" applyFill="1" applyBorder="1" applyAlignment="1" applyProtection="1">
      <alignment horizontal="center" vertical="center"/>
    </xf>
    <xf numFmtId="4" fontId="4" fillId="4" borderId="13" xfId="0" applyNumberFormat="1" applyFont="1" applyFill="1" applyBorder="1" applyAlignment="1" applyProtection="1">
      <alignment horizontal="right" vertical="center"/>
    </xf>
    <xf numFmtId="4" fontId="4" fillId="6" borderId="12" xfId="0" applyNumberFormat="1" applyFont="1" applyFill="1" applyBorder="1" applyAlignment="1" applyProtection="1">
      <alignment horizontal="center" vertical="center"/>
    </xf>
    <xf numFmtId="0" fontId="0" fillId="0" borderId="0" xfId="0" applyFont="1" applyAlignment="1">
      <alignment horizontal="center"/>
    </xf>
    <xf numFmtId="4" fontId="4" fillId="4" borderId="14" xfId="0" applyNumberFormat="1" applyFont="1" applyFill="1" applyBorder="1" applyAlignment="1" applyProtection="1">
      <alignment horizontal="left" vertical="center" shrinkToFit="1"/>
    </xf>
    <xf numFmtId="4" fontId="4" fillId="4" borderId="14" xfId="0" applyNumberFormat="1" applyFont="1" applyFill="1" applyBorder="1" applyAlignment="1" applyProtection="1">
      <alignment vertical="center"/>
    </xf>
    <xf numFmtId="4" fontId="13" fillId="0" borderId="11" xfId="0" applyNumberFormat="1" applyFont="1" applyBorder="1" applyAlignment="1" applyProtection="1">
      <alignment vertical="center"/>
    </xf>
    <xf numFmtId="4" fontId="13" fillId="0" borderId="11" xfId="0" applyNumberFormat="1" applyFont="1" applyBorder="1" applyAlignment="1" applyProtection="1">
      <alignment horizontal="left" vertical="center"/>
    </xf>
    <xf numFmtId="0" fontId="4" fillId="4" borderId="11" xfId="0" applyFont="1" applyFill="1" applyBorder="1" applyAlignment="1" applyProtection="1">
      <alignment horizontal="center" vertical="center"/>
    </xf>
    <xf numFmtId="0" fontId="3" fillId="3" borderId="0" xfId="0" applyFont="1" applyFill="1" applyAlignment="1">
      <alignment horizontal="center"/>
    </xf>
    <xf numFmtId="4" fontId="7" fillId="3" borderId="11" xfId="0" applyNumberFormat="1" applyFont="1" applyFill="1" applyBorder="1" applyAlignment="1" applyProtection="1">
      <alignment horizontal="center" vertical="center" wrapText="1"/>
    </xf>
    <xf numFmtId="4" fontId="3" fillId="3" borderId="11" xfId="0" applyNumberFormat="1" applyFont="1" applyFill="1" applyBorder="1" applyAlignment="1" applyProtection="1">
      <alignment horizontal="center" vertical="center"/>
    </xf>
    <xf numFmtId="4" fontId="4" fillId="3" borderId="11" xfId="0" applyNumberFormat="1" applyFont="1" applyFill="1" applyBorder="1" applyAlignment="1" applyProtection="1">
      <alignment horizontal="center" vertical="center"/>
    </xf>
    <xf numFmtId="4" fontId="3" fillId="4" borderId="13" xfId="0" applyNumberFormat="1" applyFont="1" applyFill="1" applyBorder="1" applyAlignment="1" applyProtection="1">
      <alignment horizontal="right" vertical="center"/>
    </xf>
    <xf numFmtId="4" fontId="3" fillId="4" borderId="12" xfId="0" applyNumberFormat="1" applyFont="1" applyFill="1" applyBorder="1" applyAlignment="1" applyProtection="1">
      <alignment horizontal="center" vertical="center"/>
    </xf>
    <xf numFmtId="4" fontId="3" fillId="4" borderId="14" xfId="0" applyNumberFormat="1" applyFont="1" applyFill="1" applyBorder="1" applyAlignment="1" applyProtection="1">
      <alignment horizontal="center" vertical="center"/>
    </xf>
    <xf numFmtId="4" fontId="7" fillId="3" borderId="11" xfId="0" applyNumberFormat="1" applyFont="1" applyFill="1" applyBorder="1" applyAlignment="1" applyProtection="1">
      <alignment horizontal="left" vertical="center" wrapText="1"/>
    </xf>
    <xf numFmtId="4" fontId="4" fillId="0" borderId="15" xfId="0" applyNumberFormat="1" applyFont="1" applyBorder="1" applyProtection="1"/>
    <xf numFmtId="4" fontId="4" fillId="0" borderId="15" xfId="0" applyNumberFormat="1" applyFont="1" applyBorder="1" applyAlignment="1" applyProtection="1">
      <alignment vertical="center"/>
    </xf>
    <xf numFmtId="4" fontId="4" fillId="0" borderId="15" xfId="0" applyNumberFormat="1" applyFont="1" applyBorder="1" applyAlignment="1" applyProtection="1"/>
    <xf numFmtId="0" fontId="0" fillId="0" borderId="0" xfId="0"/>
    <xf numFmtId="164" fontId="13" fillId="0" borderId="11" xfId="0" applyNumberFormat="1" applyFont="1" applyBorder="1" applyAlignment="1" applyProtection="1">
      <alignment horizontal="center" vertical="center"/>
    </xf>
    <xf numFmtId="4" fontId="4" fillId="5" borderId="13" xfId="0" applyNumberFormat="1" applyFont="1" applyFill="1" applyBorder="1" applyAlignment="1" applyProtection="1">
      <alignment horizontal="right" vertical="center"/>
    </xf>
    <xf numFmtId="4" fontId="4" fillId="5" borderId="12" xfId="0" applyNumberFormat="1" applyFont="1" applyFill="1" applyBorder="1" applyAlignment="1" applyProtection="1">
      <alignment horizontal="center" vertical="center"/>
    </xf>
    <xf numFmtId="4" fontId="4" fillId="5" borderId="14" xfId="0" applyNumberFormat="1" applyFont="1" applyFill="1" applyBorder="1" applyAlignment="1" applyProtection="1">
      <alignment vertical="center"/>
    </xf>
    <xf numFmtId="0" fontId="16" fillId="0" borderId="0" xfId="0" applyFont="1"/>
    <xf numFmtId="0" fontId="3" fillId="3" borderId="7" xfId="0" applyFont="1" applyFill="1" applyBorder="1" applyAlignment="1">
      <alignment horizontal="center"/>
    </xf>
    <xf numFmtId="0" fontId="4" fillId="0" borderId="0" xfId="0" applyFont="1"/>
    <xf numFmtId="0" fontId="3" fillId="3" borderId="11" xfId="0" applyFont="1" applyFill="1" applyBorder="1" applyAlignment="1" applyProtection="1">
      <alignment horizontal="center" vertical="center"/>
    </xf>
    <xf numFmtId="4" fontId="4" fillId="0" borderId="0" xfId="0" applyNumberFormat="1" applyFont="1"/>
    <xf numFmtId="4" fontId="3" fillId="4" borderId="14" xfId="0" applyNumberFormat="1" applyFont="1" applyFill="1" applyBorder="1" applyAlignment="1" applyProtection="1">
      <alignment vertical="center"/>
    </xf>
    <xf numFmtId="4" fontId="16" fillId="0" borderId="11" xfId="0" applyNumberFormat="1" applyFont="1" applyBorder="1" applyAlignment="1" applyProtection="1">
      <alignment vertical="center"/>
    </xf>
    <xf numFmtId="4" fontId="9" fillId="0" borderId="11" xfId="0" applyNumberFormat="1" applyFont="1" applyBorder="1" applyAlignment="1" applyProtection="1">
      <alignment vertical="center"/>
    </xf>
    <xf numFmtId="0" fontId="17" fillId="0" borderId="0" xfId="0" applyFont="1"/>
    <xf numFmtId="0" fontId="3" fillId="3" borderId="11" xfId="0" applyFont="1" applyFill="1" applyBorder="1" applyAlignment="1">
      <alignment horizontal="center"/>
    </xf>
    <xf numFmtId="4" fontId="0" fillId="0" borderId="0" xfId="0" applyNumberFormat="1"/>
    <xf numFmtId="0" fontId="4" fillId="0" borderId="18" xfId="0" applyFont="1" applyBorder="1"/>
    <xf numFmtId="0" fontId="7" fillId="3" borderId="11" xfId="0" applyFont="1" applyFill="1" applyBorder="1" applyAlignment="1" applyProtection="1">
      <alignment horizontal="center" vertical="center"/>
    </xf>
    <xf numFmtId="4" fontId="18" fillId="3" borderId="11" xfId="0" applyNumberFormat="1" applyFont="1" applyFill="1" applyBorder="1" applyAlignment="1" applyProtection="1">
      <alignment horizontal="center" vertical="center"/>
    </xf>
    <xf numFmtId="4" fontId="4" fillId="4" borderId="12" xfId="0" applyNumberFormat="1" applyFont="1" applyFill="1" applyBorder="1" applyAlignment="1" applyProtection="1">
      <alignment horizontal="center" vertical="center"/>
    </xf>
    <xf numFmtId="4" fontId="8" fillId="3" borderId="11" xfId="0" applyNumberFormat="1" applyFont="1" applyFill="1" applyBorder="1" applyAlignment="1" applyProtection="1">
      <alignment horizontal="left" vertical="center"/>
    </xf>
    <xf numFmtId="4" fontId="4" fillId="4" borderId="11" xfId="0" applyNumberFormat="1" applyFont="1" applyFill="1" applyBorder="1" applyAlignment="1" applyProtection="1">
      <alignment horizontal="left" vertical="center" wrapText="1"/>
    </xf>
    <xf numFmtId="168" fontId="3" fillId="4" borderId="11" xfId="0" applyNumberFormat="1" applyFont="1" applyFill="1" applyBorder="1" applyAlignment="1" applyProtection="1">
      <alignment horizontal="center" vertical="center"/>
    </xf>
    <xf numFmtId="4" fontId="3" fillId="4" borderId="11" xfId="0" applyNumberFormat="1" applyFont="1" applyFill="1" applyBorder="1" applyAlignment="1" applyProtection="1">
      <alignment horizontal="center" vertical="center" shrinkToFit="1"/>
    </xf>
    <xf numFmtId="169" fontId="3" fillId="4" borderId="11" xfId="0" applyNumberFormat="1" applyFont="1" applyFill="1" applyBorder="1" applyAlignment="1" applyProtection="1">
      <alignment horizontal="center" vertical="center" shrinkToFit="1"/>
    </xf>
    <xf numFmtId="4" fontId="9" fillId="3" borderId="11" xfId="0" applyNumberFormat="1" applyFont="1" applyFill="1" applyBorder="1" applyAlignment="1" applyProtection="1">
      <alignment horizontal="left" vertical="center"/>
    </xf>
    <xf numFmtId="4" fontId="7" fillId="4" borderId="11" xfId="0" applyNumberFormat="1" applyFont="1" applyFill="1" applyBorder="1" applyAlignment="1" applyProtection="1">
      <alignment horizontal="center" vertical="center"/>
    </xf>
    <xf numFmtId="4" fontId="7" fillId="4" borderId="11" xfId="0" applyNumberFormat="1" applyFont="1" applyFill="1" applyBorder="1" applyAlignment="1" applyProtection="1">
      <alignment horizontal="center" vertical="center" wrapText="1"/>
    </xf>
    <xf numFmtId="4" fontId="10" fillId="0" borderId="11" xfId="0" applyNumberFormat="1" applyFont="1" applyBorder="1" applyAlignment="1" applyProtection="1">
      <alignment horizontal="center" vertical="center" wrapText="1"/>
    </xf>
    <xf numFmtId="4" fontId="4" fillId="4" borderId="11" xfId="0" applyNumberFormat="1" applyFont="1" applyFill="1" applyBorder="1" applyAlignment="1" applyProtection="1">
      <alignment horizontal="center" vertical="center" wrapText="1"/>
    </xf>
    <xf numFmtId="169" fontId="4" fillId="4" borderId="11" xfId="0" applyNumberFormat="1" applyFont="1" applyFill="1" applyBorder="1" applyAlignment="1" applyProtection="1">
      <alignment horizontal="center" vertical="center" wrapText="1"/>
    </xf>
    <xf numFmtId="4" fontId="10" fillId="0" borderId="11" xfId="0" applyNumberFormat="1" applyFont="1" applyBorder="1" applyAlignment="1" applyProtection="1">
      <alignment horizontal="left" vertical="center" wrapText="1"/>
    </xf>
    <xf numFmtId="4" fontId="3" fillId="0" borderId="11" xfId="0" applyNumberFormat="1" applyFont="1" applyBorder="1" applyAlignment="1" applyProtection="1">
      <alignment horizontal="left" vertical="center" wrapText="1"/>
    </xf>
    <xf numFmtId="4" fontId="11" fillId="3" borderId="11" xfId="0" applyNumberFormat="1" applyFont="1" applyFill="1" applyBorder="1" applyAlignment="1" applyProtection="1">
      <alignment horizontal="center" vertical="center"/>
    </xf>
    <xf numFmtId="4" fontId="4" fillId="4" borderId="11" xfId="0" applyNumberFormat="1" applyFont="1" applyFill="1" applyBorder="1" applyAlignment="1" applyProtection="1">
      <alignment horizontal="left" vertical="center"/>
    </xf>
    <xf numFmtId="0" fontId="3" fillId="4" borderId="11" xfId="0" applyFont="1" applyFill="1" applyBorder="1" applyAlignment="1" applyProtection="1">
      <alignment horizontal="right" vertical="center" shrinkToFit="1"/>
    </xf>
    <xf numFmtId="0" fontId="3" fillId="4" borderId="11" xfId="0" applyFont="1" applyFill="1" applyBorder="1" applyAlignment="1" applyProtection="1">
      <alignment horizontal="center" vertical="center" shrinkToFit="1"/>
    </xf>
    <xf numFmtId="4" fontId="3" fillId="6" borderId="11" xfId="0" applyNumberFormat="1" applyFont="1" applyFill="1" applyBorder="1" applyAlignment="1" applyProtection="1">
      <alignment horizontal="center" vertical="center" shrinkToFit="1"/>
    </xf>
    <xf numFmtId="4" fontId="4" fillId="4" borderId="11" xfId="0" applyNumberFormat="1" applyFont="1" applyFill="1" applyBorder="1" applyAlignment="1" applyProtection="1">
      <alignment horizontal="right" vertical="center" shrinkToFit="1"/>
    </xf>
    <xf numFmtId="0" fontId="4" fillId="4" borderId="12" xfId="0" applyFont="1" applyFill="1" applyBorder="1" applyAlignment="1" applyProtection="1">
      <alignment horizontal="center" vertical="center"/>
    </xf>
    <xf numFmtId="0" fontId="12" fillId="3" borderId="11" xfId="0" applyFont="1" applyFill="1" applyBorder="1" applyAlignment="1" applyProtection="1">
      <alignment horizontal="justify" vertical="center"/>
    </xf>
    <xf numFmtId="4" fontId="4" fillId="6" borderId="12" xfId="0" applyNumberFormat="1" applyFont="1" applyFill="1" applyBorder="1" applyAlignment="1" applyProtection="1">
      <alignment horizontal="center" vertical="center"/>
    </xf>
    <xf numFmtId="4" fontId="4" fillId="4" borderId="11" xfId="0" applyNumberFormat="1" applyFont="1" applyFill="1" applyBorder="1" applyAlignment="1" applyProtection="1">
      <alignment horizontal="center" vertical="center" shrinkToFit="1"/>
    </xf>
    <xf numFmtId="4" fontId="13" fillId="0" borderId="11" xfId="0" applyNumberFormat="1" applyFont="1" applyBorder="1" applyAlignment="1" applyProtection="1">
      <alignment horizontal="left" vertical="center"/>
    </xf>
    <xf numFmtId="0" fontId="12" fillId="3" borderId="11" xfId="0" applyFont="1" applyFill="1" applyBorder="1" applyAlignment="1" applyProtection="1">
      <alignment horizontal="left" vertical="center"/>
    </xf>
    <xf numFmtId="4" fontId="3" fillId="0" borderId="11" xfId="0" applyNumberFormat="1" applyFont="1" applyBorder="1" applyAlignment="1" applyProtection="1">
      <alignment horizontal="left" vertical="center"/>
    </xf>
    <xf numFmtId="4" fontId="3" fillId="3" borderId="11" xfId="0" applyNumberFormat="1" applyFont="1" applyFill="1" applyBorder="1" applyAlignment="1" applyProtection="1">
      <alignment horizontal="left" vertical="center"/>
    </xf>
    <xf numFmtId="4" fontId="7" fillId="3" borderId="11" xfId="0" applyNumberFormat="1" applyFont="1" applyFill="1" applyBorder="1" applyAlignment="1" applyProtection="1">
      <alignment horizontal="center" vertical="center" wrapText="1"/>
    </xf>
    <xf numFmtId="4" fontId="3" fillId="3" borderId="11" xfId="0" applyNumberFormat="1" applyFont="1" applyFill="1" applyBorder="1" applyAlignment="1" applyProtection="1">
      <alignment horizontal="center" vertical="center"/>
    </xf>
    <xf numFmtId="10" fontId="4" fillId="4" borderId="11" xfId="0" applyNumberFormat="1" applyFont="1" applyFill="1" applyBorder="1" applyAlignment="1" applyProtection="1">
      <alignment horizontal="left" vertical="center"/>
    </xf>
    <xf numFmtId="4" fontId="4" fillId="0" borderId="12" xfId="0" applyNumberFormat="1" applyFont="1" applyBorder="1" applyAlignment="1" applyProtection="1">
      <alignment horizontal="center" vertical="center"/>
    </xf>
    <xf numFmtId="4" fontId="4" fillId="4" borderId="11" xfId="0" applyNumberFormat="1" applyFont="1" applyFill="1" applyBorder="1" applyAlignment="1" applyProtection="1">
      <alignment horizontal="center" vertical="center"/>
    </xf>
    <xf numFmtId="4" fontId="3" fillId="4" borderId="12" xfId="0" applyNumberFormat="1" applyFont="1" applyFill="1" applyBorder="1" applyAlignment="1" applyProtection="1">
      <alignment horizontal="center" vertical="center"/>
    </xf>
    <xf numFmtId="0" fontId="12" fillId="0" borderId="15" xfId="0" applyFont="1" applyBorder="1" applyAlignment="1" applyProtection="1">
      <alignment horizontal="center" vertical="center"/>
    </xf>
    <xf numFmtId="4" fontId="7" fillId="0" borderId="11" xfId="0" applyNumberFormat="1" applyFont="1" applyBorder="1" applyAlignment="1" applyProtection="1">
      <alignment horizontal="left" vertical="center" wrapText="1"/>
    </xf>
    <xf numFmtId="4" fontId="7" fillId="3" borderId="11" xfId="0" applyNumberFormat="1" applyFont="1" applyFill="1" applyBorder="1" applyAlignment="1" applyProtection="1">
      <alignment horizontal="left" vertical="center" wrapText="1"/>
    </xf>
    <xf numFmtId="4" fontId="4" fillId="4" borderId="11" xfId="0" applyNumberFormat="1" applyFont="1" applyFill="1" applyBorder="1" applyAlignment="1" applyProtection="1">
      <alignment vertical="center"/>
    </xf>
    <xf numFmtId="4" fontId="4" fillId="5" borderId="12" xfId="0" applyNumberFormat="1" applyFont="1" applyFill="1" applyBorder="1" applyAlignment="1" applyProtection="1">
      <alignment horizontal="center" vertical="center"/>
    </xf>
    <xf numFmtId="0" fontId="14" fillId="0" borderId="0" xfId="0" applyFont="1" applyAlignment="1">
      <alignment horizontal="left" vertical="center"/>
    </xf>
    <xf numFmtId="0" fontId="12" fillId="0" borderId="11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left" vertical="center"/>
    </xf>
    <xf numFmtId="4" fontId="3" fillId="3" borderId="11" xfId="0" applyNumberFormat="1" applyFont="1" applyFill="1" applyBorder="1" applyAlignment="1" applyProtection="1">
      <alignment horizontal="center" vertical="center" shrinkToFit="1"/>
    </xf>
    <xf numFmtId="170" fontId="3" fillId="6" borderId="16" xfId="0" applyNumberFormat="1" applyFont="1" applyFill="1" applyBorder="1" applyAlignment="1">
      <alignment horizontal="center"/>
    </xf>
    <xf numFmtId="170" fontId="3" fillId="6" borderId="17" xfId="0" applyNumberFormat="1" applyFont="1" applyFill="1" applyBorder="1" applyAlignment="1">
      <alignment horizontal="center"/>
    </xf>
    <xf numFmtId="4" fontId="4" fillId="6" borderId="11" xfId="0" applyNumberFormat="1" applyFont="1" applyFill="1" applyBorder="1" applyAlignment="1" applyProtection="1">
      <alignment horizontal="center" vertical="center" shrinkToFit="1"/>
    </xf>
    <xf numFmtId="0" fontId="3" fillId="4" borderId="11" xfId="0" applyFont="1" applyFill="1" applyBorder="1" applyAlignment="1" applyProtection="1">
      <alignment horizontal="center" vertical="center"/>
    </xf>
    <xf numFmtId="4" fontId="3" fillId="0" borderId="11" xfId="0" applyNumberFormat="1" applyFont="1" applyBorder="1" applyAlignment="1" applyProtection="1">
      <alignment vertical="center"/>
    </xf>
    <xf numFmtId="0" fontId="4" fillId="3" borderId="7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4" fontId="4" fillId="0" borderId="7" xfId="0" applyNumberFormat="1" applyFont="1" applyBorder="1" applyAlignment="1">
      <alignment horizontal="center" vertical="center"/>
    </xf>
    <xf numFmtId="0" fontId="3" fillId="4" borderId="7" xfId="0" applyFont="1" applyFill="1" applyBorder="1" applyAlignment="1" applyProtection="1">
      <alignment horizontal="center" vertical="center"/>
    </xf>
    <xf numFmtId="4" fontId="3" fillId="4" borderId="7" xfId="0" applyNumberFormat="1" applyFont="1" applyFill="1" applyBorder="1" applyAlignment="1" applyProtection="1">
      <alignment horizontal="right" vertical="center" shrinkToFit="1"/>
    </xf>
    <xf numFmtId="4" fontId="4" fillId="4" borderId="11" xfId="0" applyNumberFormat="1" applyFont="1" applyFill="1" applyBorder="1" applyAlignment="1" applyProtection="1">
      <alignment horizontal="right" vertical="center"/>
    </xf>
    <xf numFmtId="4" fontId="3" fillId="4" borderId="11" xfId="0" applyNumberFormat="1" applyFont="1" applyFill="1" applyBorder="1" applyAlignment="1" applyProtection="1">
      <alignment horizontal="right" vertical="center"/>
    </xf>
    <xf numFmtId="0" fontId="12" fillId="7" borderId="11" xfId="0" applyFont="1" applyFill="1" applyBorder="1" applyAlignment="1" applyProtection="1">
      <alignment horizontal="left" vertical="center"/>
    </xf>
    <xf numFmtId="4" fontId="4" fillId="6" borderId="11" xfId="0" applyNumberFormat="1" applyFont="1" applyFill="1" applyBorder="1" applyAlignment="1" applyProtection="1">
      <alignment horizontal="center" vertical="center"/>
    </xf>
    <xf numFmtId="0" fontId="4" fillId="0" borderId="11" xfId="0" applyFont="1" applyBorder="1"/>
    <xf numFmtId="4" fontId="4" fillId="6" borderId="11" xfId="0" applyNumberFormat="1" applyFont="1" applyFill="1" applyBorder="1" applyAlignment="1">
      <alignment horizontal="center"/>
    </xf>
    <xf numFmtId="0" fontId="3" fillId="0" borderId="18" xfId="0" applyFont="1" applyBorder="1" applyAlignment="1">
      <alignment horizontal="center"/>
    </xf>
    <xf numFmtId="4" fontId="3" fillId="0" borderId="18" xfId="0" applyNumberFormat="1" applyFont="1" applyBorder="1" applyAlignment="1">
      <alignment horizontal="center"/>
    </xf>
    <xf numFmtId="4" fontId="4" fillId="4" borderId="12" xfId="0" applyNumberFormat="1" applyFont="1" applyFill="1" applyBorder="1" applyAlignment="1" applyProtection="1">
      <alignment horizontal="right" vertical="center"/>
    </xf>
    <xf numFmtId="4" fontId="12" fillId="3" borderId="11" xfId="0" applyNumberFormat="1" applyFont="1" applyFill="1" applyBorder="1" applyAlignment="1" applyProtection="1">
      <alignment horizontal="left" vertical="center" wrapText="1"/>
    </xf>
    <xf numFmtId="4" fontId="7" fillId="3" borderId="11" xfId="0" applyNumberFormat="1" applyFont="1" applyFill="1" applyBorder="1" applyAlignment="1" applyProtection="1">
      <alignment horizontal="left" vertical="center"/>
    </xf>
    <xf numFmtId="4" fontId="7" fillId="3" borderId="11" xfId="0" applyNumberFormat="1" applyFont="1" applyFill="1" applyBorder="1" applyAlignment="1" applyProtection="1">
      <alignment horizontal="center" vertical="center"/>
    </xf>
    <xf numFmtId="4" fontId="3" fillId="8" borderId="11" xfId="0" applyNumberFormat="1" applyFont="1" applyFill="1" applyBorder="1" applyAlignment="1" applyProtection="1">
      <alignment horizontal="fill" vertical="center" wrapText="1"/>
    </xf>
    <xf numFmtId="4" fontId="3" fillId="6" borderId="11" xfId="0" applyNumberFormat="1" applyFont="1" applyFill="1" applyBorder="1" applyAlignment="1" applyProtection="1">
      <alignment horizontal="center" vertical="center"/>
    </xf>
    <xf numFmtId="4" fontId="3" fillId="8" borderId="11" xfId="0" applyNumberFormat="1" applyFont="1" applyFill="1" applyBorder="1" applyAlignment="1" applyProtection="1">
      <alignment horizontal="left" vertical="center" wrapText="1"/>
    </xf>
    <xf numFmtId="4" fontId="4" fillId="0" borderId="11" xfId="0" applyNumberFormat="1" applyFont="1" applyBorder="1" applyAlignment="1" applyProtection="1">
      <alignment horizontal="center" vertical="center"/>
    </xf>
    <xf numFmtId="4" fontId="3" fillId="0" borderId="11" xfId="0" applyNumberFormat="1" applyFont="1" applyBorder="1" applyAlignment="1" applyProtection="1">
      <alignment horizontal="center" vertical="center"/>
    </xf>
    <xf numFmtId="4" fontId="3" fillId="9" borderId="11" xfId="0" applyNumberFormat="1" applyFont="1" applyFill="1" applyBorder="1" applyAlignment="1" applyProtection="1">
      <alignment horizontal="left" vertical="center" wrapText="1"/>
    </xf>
    <xf numFmtId="4" fontId="7" fillId="3" borderId="11" xfId="0" applyNumberFormat="1" applyFont="1" applyFill="1" applyBorder="1" applyAlignment="1" applyProtection="1">
      <alignment horizontal="center" vertical="center" shrinkToFit="1"/>
    </xf>
    <xf numFmtId="0" fontId="4" fillId="0" borderId="0" xfId="0" applyFont="1" applyAlignment="1">
      <alignment horizontal="center" vertical="center"/>
    </xf>
    <xf numFmtId="4" fontId="9" fillId="4" borderId="11" xfId="0" applyNumberFormat="1" applyFont="1" applyFill="1" applyBorder="1" applyAlignment="1" applyProtection="1">
      <alignment horizontal="center" vertical="center"/>
    </xf>
    <xf numFmtId="4" fontId="3" fillId="3" borderId="11" xfId="0" applyNumberFormat="1" applyFont="1" applyFill="1" applyBorder="1" applyAlignment="1" applyProtection="1">
      <alignment horizontal="left" vertical="center" wrapText="1"/>
    </xf>
    <xf numFmtId="4" fontId="3" fillId="10" borderId="11" xfId="0" applyNumberFormat="1" applyFont="1" applyFill="1" applyBorder="1" applyAlignment="1" applyProtection="1">
      <alignment horizontal="left" vertical="center" wrapText="1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</cellXfs>
  <cellStyles count="2">
    <cellStyle name="Normal" xfId="0" builtinId="0"/>
    <cellStyle name="Texto Explicativo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E6E6E6"/>
      <rgbColor rgb="FFCCFFFF"/>
      <rgbColor rgb="FF660066"/>
      <rgbColor rgb="FFFF8080"/>
      <rgbColor rgb="FF0084D1"/>
      <rgbColor rgb="FFDDDDDD"/>
      <rgbColor rgb="FF000080"/>
      <rgbColor rgb="FFFF00FF"/>
      <rgbColor rgb="FFFFD320"/>
      <rgbColor rgb="FF00FFFF"/>
      <rgbColor rgb="FF800080"/>
      <rgbColor rgb="FF800000"/>
      <rgbColor rgb="FF008080"/>
      <rgbColor rgb="FF0000FF"/>
      <rgbColor rgb="FF00CCFF"/>
      <rgbColor rgb="FFCCFFFF"/>
      <rgbColor rgb="FFC2E0AE"/>
      <rgbColor rgb="FFFFFF99"/>
      <rgbColor rgb="FF99CCFF"/>
      <rgbColor rgb="FFFF99CC"/>
      <rgbColor rgb="FFCC99FF"/>
      <rgbColor rgb="FFFFCC99"/>
      <rgbColor rgb="FF3366FF"/>
      <rgbColor rgb="FF33CCCC"/>
      <rgbColor rgb="FF72BF44"/>
      <rgbColor rgb="FFFFCC00"/>
      <rgbColor rgb="FFFF9900"/>
      <rgbColor rgb="FFFF6600"/>
      <rgbColor rgb="FF666699"/>
      <rgbColor rgb="FFB2B2B2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1685925</xdr:colOff>
      <xdr:row>24</xdr:row>
      <xdr:rowOff>0</xdr:rowOff>
    </xdr:from>
    <xdr:to>
      <xdr:col>3</xdr:col>
      <xdr:colOff>523875</xdr:colOff>
      <xdr:row>31</xdr:row>
      <xdr:rowOff>9525</xdr:rowOff>
    </xdr:to>
    <xdr:pic>
      <xdr:nvPicPr>
        <xdr:cNvPr id="2" name="Imagem 0" descr="Descrição: Sem título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lum bright="2000" contrast="-2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5925" y="4562475"/>
          <a:ext cx="3648075" cy="1143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21</xdr:col>
      <xdr:colOff>295275</xdr:colOff>
      <xdr:row>50</xdr:row>
      <xdr:rowOff>95250</xdr:rowOff>
    </xdr:to>
    <xdr:sp macro="" textlink="">
      <xdr:nvSpPr>
        <xdr:cNvPr id="1030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21</xdr:col>
      <xdr:colOff>295275</xdr:colOff>
      <xdr:row>50</xdr:row>
      <xdr:rowOff>95250</xdr:rowOff>
    </xdr:to>
    <xdr:sp macro="" textlink="">
      <xdr:nvSpPr>
        <xdr:cNvPr id="102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21</xdr:col>
      <xdr:colOff>295275</xdr:colOff>
      <xdr:row>50</xdr:row>
      <xdr:rowOff>95250</xdr:rowOff>
    </xdr:to>
    <xdr:sp macro="" textlink="">
      <xdr:nvSpPr>
        <xdr:cNvPr id="102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114300</xdr:colOff>
      <xdr:row>142</xdr:row>
      <xdr:rowOff>19050</xdr:rowOff>
    </xdr:from>
    <xdr:to>
      <xdr:col>13</xdr:col>
      <xdr:colOff>28575</xdr:colOff>
      <xdr:row>149</xdr:row>
      <xdr:rowOff>28575</xdr:rowOff>
    </xdr:to>
    <xdr:pic>
      <xdr:nvPicPr>
        <xdr:cNvPr id="5" name="Imagem 0" descr="Descrição: Sem título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lum bright="2000" contrast="-2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26327100"/>
          <a:ext cx="3648075" cy="1143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OPERADOR%20DE%20M&#193;QUINAS%20COPIADORAS%2040H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ERADOR DE MÁQUINAS COPIADORA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uditoria.mpu.mp.br/audin/encargos.php" TargetMode="External"/><Relationship Id="rId7" Type="http://schemas.openxmlformats.org/officeDocument/2006/relationships/comments" Target="../comments1.xml"/><Relationship Id="rId2" Type="http://schemas.openxmlformats.org/officeDocument/2006/relationships/hyperlink" Target="http://www.auditoria.mpu.mp.br/audin/encargos.php" TargetMode="External"/><Relationship Id="rId1" Type="http://schemas.openxmlformats.org/officeDocument/2006/relationships/hyperlink" Target="http://www.auditoria.mpu.mp.br/audin/encargos.php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2.xml"/><Relationship Id="rId4" Type="http://schemas.openxmlformats.org/officeDocument/2006/relationships/hyperlink" Target="http://www.auditoria.mpu.mp.br/audin/encargo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defaultGridColor="0" topLeftCell="A6" colorId="22" zoomScaleNormal="100" workbookViewId="0">
      <selection activeCell="B23" sqref="B23:B29"/>
    </sheetView>
  </sheetViews>
  <sheetFormatPr defaultRowHeight="12.75"/>
  <cols>
    <col min="1" max="1" width="49" customWidth="1"/>
    <col min="2" max="1025" width="11.5703125"/>
  </cols>
  <sheetData>
    <row r="1" spans="1:5">
      <c r="A1" s="5" t="s">
        <v>0</v>
      </c>
      <c r="B1" s="5"/>
      <c r="C1" s="5"/>
      <c r="D1" s="5"/>
      <c r="E1" s="5"/>
    </row>
    <row r="2" spans="1:5" ht="38.25">
      <c r="A2" s="10" t="s">
        <v>1</v>
      </c>
      <c r="B2" s="10" t="s">
        <v>2</v>
      </c>
      <c r="C2" s="10" t="s">
        <v>3</v>
      </c>
      <c r="D2" s="10" t="s">
        <v>4</v>
      </c>
      <c r="E2" s="10" t="s">
        <v>5</v>
      </c>
    </row>
    <row r="3" spans="1:5">
      <c r="A3" s="11" t="s">
        <v>6</v>
      </c>
      <c r="B3" s="12">
        <v>18</v>
      </c>
      <c r="C3" s="13">
        <v>6</v>
      </c>
      <c r="D3" s="13">
        <v>3</v>
      </c>
      <c r="E3" s="12">
        <f t="shared" ref="E3:E10" si="0">IF(C3=0,0,B3*D3/C3)</f>
        <v>9</v>
      </c>
    </row>
    <row r="4" spans="1:5">
      <c r="A4" s="14" t="s">
        <v>7</v>
      </c>
      <c r="B4" s="15">
        <v>18</v>
      </c>
      <c r="C4" s="16">
        <v>6</v>
      </c>
      <c r="D4" s="16">
        <v>3</v>
      </c>
      <c r="E4" s="15">
        <f t="shared" si="0"/>
        <v>9</v>
      </c>
    </row>
    <row r="5" spans="1:5">
      <c r="A5" s="14" t="s">
        <v>8</v>
      </c>
      <c r="B5" s="15">
        <v>11.15</v>
      </c>
      <c r="C5" s="16">
        <v>6</v>
      </c>
      <c r="D5" s="16">
        <v>1</v>
      </c>
      <c r="E5" s="15">
        <f t="shared" si="0"/>
        <v>1.8583333333333334</v>
      </c>
    </row>
    <row r="6" spans="1:5" ht="15">
      <c r="A6" s="17" t="s">
        <v>9</v>
      </c>
      <c r="B6" s="15">
        <v>10</v>
      </c>
      <c r="C6" s="16">
        <v>6</v>
      </c>
      <c r="D6" s="16">
        <v>3</v>
      </c>
      <c r="E6" s="15">
        <f t="shared" si="0"/>
        <v>5</v>
      </c>
    </row>
    <row r="7" spans="1:5">
      <c r="A7" s="14" t="s">
        <v>10</v>
      </c>
      <c r="B7" s="15">
        <v>20</v>
      </c>
      <c r="C7" s="16">
        <v>6</v>
      </c>
      <c r="D7" s="16">
        <v>2</v>
      </c>
      <c r="E7" s="15">
        <f t="shared" si="0"/>
        <v>6.666666666666667</v>
      </c>
    </row>
    <row r="8" spans="1:5">
      <c r="A8" s="14" t="s">
        <v>11</v>
      </c>
      <c r="B8" s="15">
        <v>10</v>
      </c>
      <c r="C8" s="16">
        <v>6</v>
      </c>
      <c r="D8" s="16">
        <v>2</v>
      </c>
      <c r="E8" s="15">
        <f t="shared" si="0"/>
        <v>3.3333333333333335</v>
      </c>
    </row>
    <row r="9" spans="1:5">
      <c r="A9" s="14" t="s">
        <v>12</v>
      </c>
      <c r="B9" s="15">
        <v>2</v>
      </c>
      <c r="C9" s="16">
        <v>12</v>
      </c>
      <c r="D9" s="16">
        <v>1</v>
      </c>
      <c r="E9" s="15">
        <f t="shared" si="0"/>
        <v>0.16666666666666666</v>
      </c>
    </row>
    <row r="10" spans="1:5">
      <c r="A10" s="14" t="s">
        <v>13</v>
      </c>
      <c r="B10" s="15">
        <v>2</v>
      </c>
      <c r="C10" s="16">
        <v>12</v>
      </c>
      <c r="D10" s="16">
        <v>1</v>
      </c>
      <c r="E10" s="15">
        <f t="shared" si="0"/>
        <v>0.16666666666666666</v>
      </c>
    </row>
    <row r="11" spans="1:5">
      <c r="A11" s="14"/>
      <c r="B11" s="15"/>
      <c r="C11" s="16"/>
      <c r="D11" s="16"/>
      <c r="E11" s="15"/>
    </row>
    <row r="12" spans="1:5">
      <c r="A12" s="4" t="s">
        <v>14</v>
      </c>
      <c r="B12" s="4"/>
      <c r="C12" s="4"/>
      <c r="D12" s="4"/>
      <c r="E12" s="18">
        <f>SUM(E3:E11)</f>
        <v>35.191666666666663</v>
      </c>
    </row>
    <row r="13" spans="1:5">
      <c r="A13" s="3"/>
      <c r="B13" s="3"/>
      <c r="C13" s="3"/>
      <c r="D13" s="3"/>
      <c r="E13" s="3"/>
    </row>
    <row r="14" spans="1:5">
      <c r="A14" s="5" t="s">
        <v>15</v>
      </c>
      <c r="B14" s="5"/>
      <c r="C14" s="5"/>
      <c r="D14" s="5"/>
      <c r="E14" s="5"/>
    </row>
    <row r="15" spans="1:5" ht="38.25">
      <c r="A15" s="19" t="s">
        <v>1</v>
      </c>
      <c r="B15" s="20" t="s">
        <v>2</v>
      </c>
      <c r="C15" s="20" t="s">
        <v>3</v>
      </c>
      <c r="D15" s="20" t="s">
        <v>4</v>
      </c>
      <c r="E15" s="21" t="s">
        <v>5</v>
      </c>
    </row>
    <row r="16" spans="1:5">
      <c r="A16" s="14" t="s">
        <v>16</v>
      </c>
      <c r="B16" s="15">
        <v>20</v>
      </c>
      <c r="C16" s="16">
        <v>12</v>
      </c>
      <c r="D16" s="16">
        <v>1</v>
      </c>
      <c r="E16" s="15">
        <f>IF(C16=0,0,B16*D16/C16)</f>
        <v>1.6666666666666667</v>
      </c>
    </row>
    <row r="17" spans="1:5">
      <c r="A17" s="14" t="s">
        <v>17</v>
      </c>
      <c r="B17" s="15">
        <v>20</v>
      </c>
      <c r="C17" s="16">
        <v>24</v>
      </c>
      <c r="D17" s="16">
        <v>1</v>
      </c>
      <c r="E17" s="15">
        <f>IF(C17=0,0,B17*D17/C17)</f>
        <v>0.83333333333333337</v>
      </c>
    </row>
    <row r="18" spans="1:5">
      <c r="A18" s="14" t="s">
        <v>18</v>
      </c>
      <c r="B18" s="15">
        <v>15</v>
      </c>
      <c r="C18" s="16">
        <v>24</v>
      </c>
      <c r="D18" s="16">
        <v>1</v>
      </c>
      <c r="E18" s="15">
        <f>IF(C18=0,0,B18*D18/C18)</f>
        <v>0.625</v>
      </c>
    </row>
    <row r="19" spans="1:5">
      <c r="A19" s="22" t="s">
        <v>19</v>
      </c>
      <c r="B19" s="15">
        <v>5</v>
      </c>
      <c r="C19" s="16">
        <v>24</v>
      </c>
      <c r="D19" s="16">
        <v>1</v>
      </c>
      <c r="E19" s="15">
        <f>IF(C19=0,0,B19*D19/C19)</f>
        <v>0.20833333333333334</v>
      </c>
    </row>
    <row r="20" spans="1:5">
      <c r="A20" s="22" t="s">
        <v>20</v>
      </c>
      <c r="B20" s="15">
        <v>20</v>
      </c>
      <c r="C20" s="16">
        <v>12</v>
      </c>
      <c r="D20" s="16">
        <v>1</v>
      </c>
      <c r="E20" s="15">
        <f>IF(C20=0,0,B20*D20/C20)</f>
        <v>1.6666666666666667</v>
      </c>
    </row>
    <row r="21" spans="1:5">
      <c r="A21" s="2" t="s">
        <v>21</v>
      </c>
      <c r="B21" s="2"/>
      <c r="C21" s="2"/>
      <c r="D21" s="2"/>
      <c r="E21" s="23">
        <f>SUM(E16:E20)</f>
        <v>5</v>
      </c>
    </row>
    <row r="23" spans="1:5">
      <c r="B23" s="151" t="s">
        <v>173</v>
      </c>
    </row>
    <row r="24" spans="1:5">
      <c r="B24" s="151"/>
    </row>
  </sheetData>
  <mergeCells count="5">
    <mergeCell ref="A1:E1"/>
    <mergeCell ref="A12:D12"/>
    <mergeCell ref="A13:E13"/>
    <mergeCell ref="A14:E14"/>
    <mergeCell ref="A21:D21"/>
  </mergeCells>
  <pageMargins left="0.78749999999999998" right="0.78749999999999998" top="1.0249999999999999" bottom="1.0249999999999999" header="0.78749999999999998" footer="0.78749999999999998"/>
  <pageSetup paperSize="9" scale="59" firstPageNumber="0" orientation="landscape" horizontalDpi="300" verticalDpi="300" r:id="rId1"/>
  <headerFooter>
    <oddHeader>&amp;C&amp;A</oddHeader>
    <oddFooter>&amp;CPágina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J141"/>
  <sheetViews>
    <sheetView tabSelected="1" defaultGridColor="0" topLeftCell="A133" colorId="22" zoomScaleNormal="100" workbookViewId="0">
      <selection activeCell="A137" sqref="A137:T137"/>
    </sheetView>
  </sheetViews>
  <sheetFormatPr defaultRowHeight="12.75"/>
  <cols>
    <col min="1" max="1" width="3.85546875" customWidth="1"/>
    <col min="2" max="2" width="7.42578125" customWidth="1"/>
    <col min="3" max="3" width="4.85546875" customWidth="1"/>
    <col min="4" max="4" width="4.7109375" customWidth="1"/>
    <col min="5" max="5" width="8.28515625" customWidth="1"/>
    <col min="6" max="6" width="3.28515625" customWidth="1"/>
    <col min="7" max="8" width="4.7109375" customWidth="1"/>
    <col min="9" max="9" width="1.28515625" customWidth="1"/>
    <col min="10" max="11" width="4.7109375" customWidth="1"/>
    <col min="12" max="12" width="10.5703125" customWidth="1"/>
    <col min="13" max="13" width="30" customWidth="1"/>
    <col min="14" max="14" width="2.140625" customWidth="1"/>
    <col min="15" max="15" width="7" customWidth="1"/>
    <col min="16" max="16" width="1.7109375" customWidth="1"/>
    <col min="17" max="17" width="3.28515625" customWidth="1"/>
    <col min="18" max="18" width="2.140625" customWidth="1"/>
    <col min="19" max="19" width="6" customWidth="1"/>
    <col min="20" max="20" width="9.140625" customWidth="1"/>
    <col min="21" max="21" width="13.85546875" customWidth="1"/>
    <col min="22" max="22" width="19.7109375" customWidth="1"/>
    <col min="23" max="23" width="10.28515625" customWidth="1"/>
    <col min="24" max="25" width="11.5703125" hidden="1"/>
    <col min="26" max="26" width="2.7109375" customWidth="1"/>
    <col min="27" max="28" width="4.7109375" customWidth="1"/>
    <col min="29" max="29" width="0.5703125" customWidth="1"/>
    <col min="30" max="31" width="11.5703125" hidden="1"/>
    <col min="32" max="33" width="4.7109375" customWidth="1"/>
    <col min="34" max="34" width="0.85546875" customWidth="1"/>
    <col min="35" max="35" width="11.5703125" hidden="1"/>
    <col min="36" max="36" width="1.140625" customWidth="1"/>
    <col min="37" max="40" width="11.5703125" hidden="1"/>
    <col min="41" max="45" width="9.28515625" customWidth="1"/>
    <col min="46" max="46" width="11.42578125" customWidth="1"/>
    <col min="47" max="1025" width="9.28515625" customWidth="1"/>
  </cols>
  <sheetData>
    <row r="1" spans="1:1024" s="24" customFormat="1" ht="18" customHeight="1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V1" s="25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MB1"/>
      <c r="AMC1"/>
      <c r="AMD1"/>
      <c r="AME1"/>
      <c r="AMF1"/>
      <c r="AMG1"/>
      <c r="AMH1"/>
      <c r="AMI1"/>
      <c r="AMJ1"/>
    </row>
    <row r="2" spans="1:1024" s="24" customFormat="1" ht="12.75" customHeight="1">
      <c r="A2" s="27"/>
      <c r="B2" s="9" t="s">
        <v>23</v>
      </c>
      <c r="C2" s="9"/>
      <c r="D2" s="9"/>
      <c r="E2" s="9"/>
      <c r="F2" s="9"/>
      <c r="G2" s="9"/>
      <c r="H2" s="9"/>
      <c r="I2" s="9"/>
      <c r="J2" s="9"/>
      <c r="K2" s="9"/>
      <c r="L2" s="9"/>
      <c r="M2" s="8"/>
      <c r="N2" s="8"/>
      <c r="O2" s="8"/>
      <c r="P2" s="8"/>
      <c r="Q2" s="8"/>
      <c r="R2" s="8"/>
      <c r="S2" s="8"/>
      <c r="T2" s="8"/>
      <c r="V2" s="25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MB2"/>
      <c r="AMC2"/>
      <c r="AMD2"/>
      <c r="AME2"/>
      <c r="AMF2"/>
      <c r="AMG2"/>
      <c r="AMH2"/>
      <c r="AMI2"/>
      <c r="AMJ2"/>
    </row>
    <row r="3" spans="1:1024" s="24" customFormat="1" ht="12" customHeight="1">
      <c r="A3" s="27"/>
      <c r="B3" s="9" t="s">
        <v>24</v>
      </c>
      <c r="C3" s="9"/>
      <c r="D3" s="9"/>
      <c r="E3" s="9"/>
      <c r="F3" s="9"/>
      <c r="G3" s="9"/>
      <c r="H3" s="9"/>
      <c r="I3" s="9"/>
      <c r="J3" s="9"/>
      <c r="K3" s="9"/>
      <c r="L3" s="9"/>
      <c r="M3" s="7"/>
      <c r="N3" s="7"/>
      <c r="O3" s="7"/>
      <c r="P3" s="7"/>
      <c r="Q3" s="7"/>
      <c r="R3" s="7"/>
      <c r="S3" s="7"/>
      <c r="T3" s="7"/>
      <c r="V3" s="28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MB3"/>
      <c r="AMC3"/>
      <c r="AMD3"/>
      <c r="AME3"/>
      <c r="AMF3"/>
      <c r="AMG3"/>
      <c r="AMH3"/>
      <c r="AMI3"/>
      <c r="AMJ3"/>
    </row>
    <row r="4" spans="1:1024" s="24" customFormat="1" ht="36" customHeight="1">
      <c r="A4" s="6" t="s">
        <v>25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MB4"/>
      <c r="AMC4"/>
      <c r="AMD4"/>
      <c r="AME4"/>
      <c r="AMF4"/>
      <c r="AMG4"/>
      <c r="AMH4"/>
      <c r="AMI4"/>
      <c r="AMJ4"/>
    </row>
    <row r="5" spans="1:1024" s="24" customFormat="1" ht="21.75" customHeight="1">
      <c r="A5" s="9" t="s">
        <v>172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MB5"/>
      <c r="AMC5"/>
      <c r="AMD5"/>
      <c r="AME5"/>
      <c r="AMF5"/>
      <c r="AMG5"/>
      <c r="AMH5"/>
      <c r="AMI5"/>
      <c r="AMJ5"/>
    </row>
    <row r="6" spans="1:1024" s="24" customFormat="1" ht="9.9499999999999993" customHeight="1">
      <c r="A6" s="74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MB6"/>
      <c r="AMC6"/>
      <c r="AMD6"/>
      <c r="AME6"/>
      <c r="AMF6"/>
      <c r="AMG6"/>
      <c r="AMH6"/>
      <c r="AMI6"/>
      <c r="AMJ6"/>
    </row>
    <row r="7" spans="1:1024" s="24" customFormat="1" ht="18" customHeight="1">
      <c r="A7" s="75" t="s">
        <v>26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MB7"/>
      <c r="AMC7"/>
      <c r="AMD7"/>
      <c r="AME7"/>
      <c r="AMF7"/>
      <c r="AMG7"/>
      <c r="AMH7"/>
      <c r="AMI7"/>
      <c r="AMJ7"/>
    </row>
    <row r="8" spans="1:1024" s="24" customFormat="1" ht="12.95" customHeight="1">
      <c r="A8" s="30" t="s">
        <v>27</v>
      </c>
      <c r="B8" s="76" t="s">
        <v>28</v>
      </c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7">
        <v>43699</v>
      </c>
      <c r="P8" s="77"/>
      <c r="Q8" s="77"/>
      <c r="R8" s="77"/>
      <c r="S8" s="77"/>
      <c r="T8" s="77"/>
      <c r="U8" s="31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31"/>
      <c r="AK8" s="31"/>
      <c r="AL8" s="31"/>
      <c r="AM8" s="31"/>
      <c r="AMB8"/>
      <c r="AMC8"/>
      <c r="AMD8"/>
      <c r="AME8"/>
      <c r="AMF8"/>
      <c r="AMG8"/>
      <c r="AMH8"/>
      <c r="AMI8"/>
      <c r="AMJ8"/>
    </row>
    <row r="9" spans="1:1024" s="24" customFormat="1" ht="12.95" customHeight="1">
      <c r="A9" s="30" t="s">
        <v>29</v>
      </c>
      <c r="B9" s="76" t="s">
        <v>30</v>
      </c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 t="s">
        <v>31</v>
      </c>
      <c r="O9" s="7" t="s">
        <v>32</v>
      </c>
      <c r="P9" s="7"/>
      <c r="Q9" s="7"/>
      <c r="R9" s="7"/>
      <c r="S9" s="7"/>
      <c r="T9" s="7"/>
      <c r="U9" s="31"/>
      <c r="V9" s="26"/>
      <c r="W9" s="26"/>
      <c r="X9" s="26"/>
      <c r="Y9" s="26"/>
      <c r="Z9" s="26"/>
      <c r="AA9" s="27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MB9"/>
      <c r="AMC9"/>
      <c r="AMD9"/>
      <c r="AME9"/>
      <c r="AMF9"/>
      <c r="AMG9"/>
      <c r="AMH9"/>
      <c r="AMI9"/>
      <c r="AMJ9"/>
    </row>
    <row r="10" spans="1:1024" s="24" customFormat="1" ht="12.75" customHeight="1">
      <c r="A10" s="30" t="s">
        <v>33</v>
      </c>
      <c r="B10" s="76" t="s">
        <v>34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 t="s">
        <v>35</v>
      </c>
      <c r="O10" s="78" t="s">
        <v>171</v>
      </c>
      <c r="P10" s="78"/>
      <c r="Q10" s="78"/>
      <c r="R10" s="78"/>
      <c r="S10" s="78"/>
      <c r="T10" s="78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MB10"/>
      <c r="AMC10"/>
      <c r="AMD10"/>
      <c r="AME10"/>
      <c r="AMF10"/>
      <c r="AMG10"/>
      <c r="AMH10"/>
      <c r="AMI10"/>
      <c r="AMJ10"/>
    </row>
    <row r="11" spans="1:1024" s="24" customFormat="1" ht="12.95" customHeight="1">
      <c r="A11" s="30" t="s">
        <v>36</v>
      </c>
      <c r="B11" s="76" t="s">
        <v>37</v>
      </c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 t="s">
        <v>35</v>
      </c>
      <c r="O11" s="79">
        <v>12</v>
      </c>
      <c r="P11" s="79"/>
      <c r="Q11" s="79"/>
      <c r="R11" s="79"/>
      <c r="S11" s="79"/>
      <c r="T11" s="79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MB11"/>
      <c r="AMC11"/>
      <c r="AMD11"/>
      <c r="AME11"/>
      <c r="AMF11"/>
      <c r="AMG11"/>
      <c r="AMH11"/>
      <c r="AMI11"/>
      <c r="AMJ11"/>
    </row>
    <row r="12" spans="1:1024" s="24" customFormat="1" ht="18.2" customHeight="1">
      <c r="A12" s="80" t="s">
        <v>38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MB12"/>
      <c r="AMC12"/>
      <c r="AMD12"/>
      <c r="AME12"/>
      <c r="AMF12"/>
      <c r="AMG12"/>
      <c r="AMH12"/>
      <c r="AMI12"/>
      <c r="AMJ12"/>
    </row>
    <row r="13" spans="1:1024" s="24" customFormat="1" ht="26.65" customHeight="1">
      <c r="A13" s="81" t="s">
        <v>39</v>
      </c>
      <c r="B13" s="81"/>
      <c r="C13" s="81"/>
      <c r="D13" s="81"/>
      <c r="E13" s="81"/>
      <c r="F13" s="81"/>
      <c r="G13" s="82" t="s">
        <v>40</v>
      </c>
      <c r="H13" s="82"/>
      <c r="I13" s="82"/>
      <c r="J13" s="82"/>
      <c r="K13" s="82" t="s">
        <v>41</v>
      </c>
      <c r="L13" s="82"/>
      <c r="M13" s="82"/>
      <c r="N13" s="82"/>
      <c r="O13" s="82"/>
      <c r="P13" s="82"/>
      <c r="Q13" s="82"/>
      <c r="R13" s="82"/>
      <c r="S13" s="82"/>
      <c r="T13" s="82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32"/>
      <c r="AK13" s="32"/>
      <c r="AL13" s="32"/>
      <c r="AM13" s="32"/>
      <c r="AMB13"/>
      <c r="AMC13"/>
      <c r="AMD13"/>
      <c r="AME13"/>
      <c r="AMF13"/>
      <c r="AMG13"/>
      <c r="AMH13"/>
      <c r="AMI13"/>
      <c r="AMJ13"/>
    </row>
    <row r="14" spans="1:1024" s="24" customFormat="1" ht="23.25" customHeight="1">
      <c r="A14" s="83" t="s">
        <v>42</v>
      </c>
      <c r="B14" s="83"/>
      <c r="C14" s="83"/>
      <c r="D14" s="83"/>
      <c r="E14" s="83"/>
      <c r="F14" s="83"/>
      <c r="G14" s="84" t="s">
        <v>43</v>
      </c>
      <c r="H14" s="84"/>
      <c r="I14" s="84"/>
      <c r="J14" s="84"/>
      <c r="K14" s="85">
        <v>1</v>
      </c>
      <c r="L14" s="85"/>
      <c r="M14" s="85"/>
      <c r="N14" s="85"/>
      <c r="O14" s="85"/>
      <c r="P14" s="85"/>
      <c r="Q14" s="85"/>
      <c r="R14" s="85"/>
      <c r="S14" s="85"/>
      <c r="T14" s="85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MB14"/>
      <c r="AMC14"/>
      <c r="AMD14"/>
      <c r="AME14"/>
      <c r="AMF14"/>
      <c r="AMG14"/>
      <c r="AMH14"/>
      <c r="AMI14"/>
      <c r="AMJ14"/>
    </row>
    <row r="15" spans="1:1024" s="24" customFormat="1" ht="23.25" customHeight="1">
      <c r="A15" s="86"/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MB15"/>
      <c r="AMC15"/>
      <c r="AMD15"/>
      <c r="AME15"/>
      <c r="AMF15"/>
      <c r="AMG15"/>
      <c r="AMH15"/>
      <c r="AMI15"/>
      <c r="AMJ15"/>
    </row>
    <row r="16" spans="1:1024" s="24" customFormat="1" ht="23.25" customHeight="1">
      <c r="A16" s="87" t="s">
        <v>44</v>
      </c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MB16"/>
      <c r="AMC16"/>
      <c r="AMD16"/>
      <c r="AME16"/>
      <c r="AMF16"/>
      <c r="AMG16"/>
      <c r="AMH16"/>
      <c r="AMI16"/>
      <c r="AMJ16"/>
    </row>
    <row r="17" spans="1:1024" s="24" customFormat="1" ht="9.9499999999999993" customHeight="1">
      <c r="A17" s="74"/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MB17"/>
      <c r="AMC17"/>
      <c r="AMD17"/>
      <c r="AME17"/>
      <c r="AMF17"/>
      <c r="AMG17"/>
      <c r="AMH17"/>
      <c r="AMI17"/>
      <c r="AMJ17"/>
    </row>
    <row r="18" spans="1:1024" s="24" customFormat="1" ht="18.2" customHeight="1">
      <c r="A18" s="88" t="s">
        <v>45</v>
      </c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MB18"/>
      <c r="AMC18"/>
      <c r="AMD18"/>
      <c r="AME18"/>
      <c r="AMF18"/>
      <c r="AMG18"/>
      <c r="AMH18"/>
      <c r="AMI18"/>
      <c r="AMJ18"/>
    </row>
    <row r="19" spans="1:1024" s="24" customFormat="1" ht="12.75" customHeight="1">
      <c r="A19" s="81" t="s">
        <v>46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MB19"/>
      <c r="AMC19"/>
      <c r="AMD19"/>
      <c r="AME19"/>
      <c r="AMF19"/>
      <c r="AMG19"/>
      <c r="AMH19"/>
      <c r="AMI19"/>
      <c r="AMJ19"/>
    </row>
    <row r="20" spans="1:1024" s="24" customFormat="1" ht="12.75" customHeight="1">
      <c r="A20" s="33">
        <v>1</v>
      </c>
      <c r="B20" s="89" t="s">
        <v>47</v>
      </c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90" t="str">
        <f>A14</f>
        <v>Operador De Máquina Copiadora</v>
      </c>
      <c r="P20" s="90"/>
      <c r="Q20" s="90"/>
      <c r="R20" s="90"/>
      <c r="S20" s="90"/>
      <c r="T20" s="90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MB20"/>
      <c r="AMC20"/>
      <c r="AMD20"/>
      <c r="AME20"/>
      <c r="AMF20"/>
      <c r="AMG20"/>
      <c r="AMH20"/>
      <c r="AMI20"/>
      <c r="AMJ20"/>
    </row>
    <row r="21" spans="1:1024" s="24" customFormat="1" ht="12.75" customHeight="1">
      <c r="A21" s="33">
        <v>2</v>
      </c>
      <c r="B21" s="89" t="s">
        <v>48</v>
      </c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91" t="s">
        <v>49</v>
      </c>
      <c r="P21" s="91"/>
      <c r="Q21" s="91"/>
      <c r="R21" s="91"/>
      <c r="S21" s="91"/>
      <c r="T21" s="91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MB21"/>
      <c r="AMC21"/>
      <c r="AMD21"/>
      <c r="AME21"/>
      <c r="AMF21"/>
      <c r="AMG21"/>
      <c r="AMH21"/>
      <c r="AMI21"/>
      <c r="AMJ21"/>
    </row>
    <row r="22" spans="1:1024" s="24" customFormat="1" ht="12.75" customHeight="1">
      <c r="A22" s="33">
        <v>3</v>
      </c>
      <c r="B22" s="89" t="s">
        <v>50</v>
      </c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92">
        <v>1200</v>
      </c>
      <c r="P22" s="92"/>
      <c r="Q22" s="92"/>
      <c r="R22" s="92"/>
      <c r="S22" s="92"/>
      <c r="T22" s="92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MB22"/>
      <c r="AMC22"/>
      <c r="AMD22"/>
      <c r="AME22"/>
      <c r="AMF22"/>
      <c r="AMG22"/>
      <c r="AMH22"/>
      <c r="AMI22"/>
      <c r="AMJ22"/>
    </row>
    <row r="23" spans="1:1024" s="24" customFormat="1" ht="12.95" customHeight="1">
      <c r="A23" s="33">
        <v>4</v>
      </c>
      <c r="B23" s="89" t="s">
        <v>51</v>
      </c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91" t="str">
        <f>O20</f>
        <v>Operador De Máquina Copiadora</v>
      </c>
      <c r="P23" s="91"/>
      <c r="Q23" s="91"/>
      <c r="R23" s="91"/>
      <c r="S23" s="91"/>
      <c r="T23" s="91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31"/>
      <c r="AK23" s="31"/>
      <c r="AL23" s="31"/>
      <c r="AM23" s="31"/>
      <c r="AMB23"/>
      <c r="AMC23"/>
      <c r="AMD23"/>
      <c r="AME23"/>
      <c r="AMF23"/>
      <c r="AMG23"/>
      <c r="AMH23"/>
      <c r="AMI23"/>
      <c r="AMJ23"/>
    </row>
    <row r="24" spans="1:1024" s="24" customFormat="1" ht="12.95" customHeight="1">
      <c r="A24" s="33">
        <v>5</v>
      </c>
      <c r="B24" s="89" t="s">
        <v>52</v>
      </c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93"/>
      <c r="P24" s="93"/>
      <c r="Q24" s="93"/>
      <c r="R24" s="93"/>
      <c r="S24" s="93"/>
      <c r="T24" s="93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34"/>
      <c r="AK24" s="34"/>
      <c r="AL24" s="34"/>
      <c r="AM24" s="34"/>
      <c r="AMB24"/>
      <c r="AMC24"/>
      <c r="AMD24"/>
      <c r="AME24"/>
      <c r="AMF24"/>
      <c r="AMG24"/>
      <c r="AMH24"/>
      <c r="AMI24"/>
      <c r="AMJ24"/>
    </row>
    <row r="25" spans="1:1024" s="24" customFormat="1" ht="12.95" customHeight="1">
      <c r="A25" s="94"/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34"/>
      <c r="AK25" s="34"/>
      <c r="AL25" s="34"/>
      <c r="AM25" s="34"/>
      <c r="AMB25"/>
      <c r="AMC25"/>
      <c r="AMD25"/>
      <c r="AME25"/>
      <c r="AMF25"/>
      <c r="AMG25"/>
      <c r="AMH25"/>
      <c r="AMI25"/>
      <c r="AMJ25"/>
    </row>
    <row r="26" spans="1:1024" s="24" customFormat="1" ht="12.95" customHeight="1">
      <c r="A26" s="95" t="s">
        <v>53</v>
      </c>
      <c r="B26" s="95"/>
      <c r="C26" s="95"/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34"/>
      <c r="AK26" s="34"/>
      <c r="AL26" s="34"/>
      <c r="AM26" s="34"/>
      <c r="AMB26"/>
      <c r="AMC26"/>
      <c r="AMD26"/>
      <c r="AME26"/>
      <c r="AMF26"/>
      <c r="AMG26"/>
      <c r="AMH26"/>
      <c r="AMI26"/>
      <c r="AMJ26"/>
    </row>
    <row r="27" spans="1:1024" s="24" customFormat="1" ht="12.95" customHeight="1">
      <c r="A27" s="35">
        <v>1</v>
      </c>
      <c r="B27" s="9" t="s">
        <v>54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7" t="s">
        <v>55</v>
      </c>
      <c r="O27" s="7"/>
      <c r="P27" s="7"/>
      <c r="Q27" s="7"/>
      <c r="R27" s="7"/>
      <c r="S27" s="78" t="s">
        <v>56</v>
      </c>
      <c r="T27" s="78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34"/>
      <c r="AK27" s="34"/>
      <c r="AL27" s="34"/>
      <c r="AM27" s="34"/>
      <c r="AMB27"/>
      <c r="AMC27"/>
      <c r="AMD27"/>
      <c r="AME27"/>
      <c r="AMF27"/>
      <c r="AMG27"/>
      <c r="AMH27"/>
      <c r="AMI27"/>
      <c r="AMJ27"/>
    </row>
    <row r="28" spans="1:1024" s="24" customFormat="1" ht="12.95" customHeight="1">
      <c r="A28" s="33" t="s">
        <v>27</v>
      </c>
      <c r="B28" s="89" t="s">
        <v>57</v>
      </c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36" t="s">
        <v>58</v>
      </c>
      <c r="O28" s="96">
        <v>100</v>
      </c>
      <c r="P28" s="96"/>
      <c r="Q28" s="38" t="s">
        <v>55</v>
      </c>
      <c r="R28" s="39" t="s">
        <v>59</v>
      </c>
      <c r="S28" s="97">
        <f>O22</f>
        <v>1200</v>
      </c>
      <c r="T28" s="97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34"/>
      <c r="AK28" s="34"/>
      <c r="AL28" s="34"/>
      <c r="AM28" s="34"/>
      <c r="AMB28"/>
      <c r="AMC28"/>
      <c r="AMD28"/>
      <c r="AME28"/>
      <c r="AMF28"/>
      <c r="AMG28"/>
      <c r="AMH28"/>
      <c r="AMI28"/>
      <c r="AMJ28"/>
    </row>
    <row r="29" spans="1:1024" s="24" customFormat="1" ht="12.95" customHeight="1">
      <c r="A29" s="33" t="s">
        <v>29</v>
      </c>
      <c r="B29" s="89" t="s">
        <v>60</v>
      </c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89"/>
      <c r="N29" s="36" t="s">
        <v>58</v>
      </c>
      <c r="O29" s="96"/>
      <c r="P29" s="96"/>
      <c r="Q29" s="29" t="s">
        <v>55</v>
      </c>
      <c r="R29" s="40" t="s">
        <v>59</v>
      </c>
      <c r="S29" s="97">
        <f>S28*O29/100</f>
        <v>0</v>
      </c>
      <c r="T29" s="97"/>
      <c r="V29" s="41" t="s">
        <v>61</v>
      </c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34"/>
      <c r="AK29" s="34"/>
      <c r="AL29" s="34"/>
      <c r="AM29" s="34"/>
      <c r="AMB29"/>
      <c r="AMC29"/>
      <c r="AMD29"/>
      <c r="AME29"/>
      <c r="AMF29"/>
      <c r="AMG29"/>
      <c r="AMH29"/>
      <c r="AMI29"/>
      <c r="AMJ29"/>
    </row>
    <row r="30" spans="1:1024" s="24" customFormat="1" ht="12.95" customHeight="1">
      <c r="A30" s="33" t="s">
        <v>33</v>
      </c>
      <c r="B30" s="89" t="s">
        <v>62</v>
      </c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36" t="s">
        <v>58</v>
      </c>
      <c r="O30" s="96"/>
      <c r="P30" s="96"/>
      <c r="Q30" s="29" t="s">
        <v>55</v>
      </c>
      <c r="R30" s="40" t="s">
        <v>59</v>
      </c>
      <c r="S30" s="97">
        <f>(O30/100)*S28</f>
        <v>0</v>
      </c>
      <c r="T30" s="97"/>
      <c r="V30" s="41" t="s">
        <v>61</v>
      </c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34"/>
      <c r="AK30" s="34"/>
      <c r="AL30" s="34"/>
      <c r="AM30" s="34"/>
      <c r="AMB30"/>
      <c r="AMC30"/>
      <c r="AMD30"/>
      <c r="AME30"/>
      <c r="AMF30"/>
      <c r="AMG30"/>
      <c r="AMH30"/>
      <c r="AMI30"/>
      <c r="AMJ30"/>
    </row>
    <row r="31" spans="1:1024" s="24" customFormat="1" ht="12.95" customHeight="1">
      <c r="A31" s="33" t="s">
        <v>36</v>
      </c>
      <c r="B31" s="89" t="s">
        <v>63</v>
      </c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89"/>
      <c r="N31" s="36" t="s">
        <v>58</v>
      </c>
      <c r="O31" s="96"/>
      <c r="P31" s="96"/>
      <c r="Q31" s="29" t="s">
        <v>55</v>
      </c>
      <c r="R31" s="40" t="s">
        <v>59</v>
      </c>
      <c r="S31" s="97">
        <f>(S28+S29)/220*O31/100*7*15</f>
        <v>0</v>
      </c>
      <c r="T31" s="97"/>
      <c r="V31" s="98" t="s">
        <v>64</v>
      </c>
      <c r="W31" s="98"/>
      <c r="X31" s="98"/>
      <c r="Y31" s="98"/>
      <c r="Z31" s="98"/>
      <c r="AA31" s="98"/>
      <c r="AB31" s="98"/>
      <c r="AC31" s="98"/>
      <c r="AD31" s="98"/>
      <c r="AE31" s="98"/>
      <c r="AF31" s="98"/>
      <c r="AG31" s="98"/>
      <c r="AH31" s="98"/>
      <c r="AI31" s="98"/>
      <c r="AJ31" s="98"/>
      <c r="AK31" s="98"/>
      <c r="AL31" s="98"/>
      <c r="AM31" s="98"/>
      <c r="AN31" s="98"/>
      <c r="AO31" s="98"/>
      <c r="AP31" s="98"/>
      <c r="AQ31" s="98"/>
      <c r="AR31" s="98"/>
      <c r="AS31" s="98"/>
      <c r="AMB31"/>
      <c r="AMC31"/>
      <c r="AMD31"/>
      <c r="AME31"/>
      <c r="AMF31"/>
      <c r="AMG31"/>
      <c r="AMH31"/>
      <c r="AMI31"/>
      <c r="AMJ31"/>
    </row>
    <row r="32" spans="1:1024" s="24" customFormat="1" ht="12.95" customHeight="1">
      <c r="A32" s="33" t="s">
        <v>65</v>
      </c>
      <c r="B32" s="89" t="s">
        <v>66</v>
      </c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36" t="s">
        <v>58</v>
      </c>
      <c r="O32" s="96"/>
      <c r="P32" s="96"/>
      <c r="Q32" s="29" t="s">
        <v>55</v>
      </c>
      <c r="R32" s="40" t="s">
        <v>59</v>
      </c>
      <c r="S32" s="97">
        <f>(O32/100)*S29</f>
        <v>0</v>
      </c>
      <c r="T32" s="97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34"/>
      <c r="AK32" s="34"/>
      <c r="AL32" s="34"/>
      <c r="AM32" s="34"/>
      <c r="AMB32"/>
      <c r="AMC32"/>
      <c r="AMD32"/>
      <c r="AME32"/>
      <c r="AMF32"/>
      <c r="AMG32"/>
      <c r="AMH32"/>
      <c r="AMI32"/>
      <c r="AMJ32"/>
    </row>
    <row r="33" spans="1:1024" s="24" customFormat="1" ht="12.95" customHeight="1">
      <c r="A33" s="33" t="s">
        <v>67</v>
      </c>
      <c r="B33" s="89" t="s">
        <v>68</v>
      </c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36"/>
      <c r="O33" s="37"/>
      <c r="P33" s="37"/>
      <c r="Q33" s="29"/>
      <c r="R33" s="40"/>
      <c r="S33" s="97"/>
      <c r="T33" s="97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34"/>
      <c r="AK33" s="34"/>
      <c r="AL33" s="34"/>
      <c r="AM33" s="34"/>
      <c r="AMB33"/>
      <c r="AMC33"/>
      <c r="AMD33"/>
      <c r="AME33"/>
      <c r="AMF33"/>
      <c r="AMG33"/>
      <c r="AMH33"/>
      <c r="AMI33"/>
      <c r="AMJ33"/>
    </row>
    <row r="34" spans="1:1024" s="24" customFormat="1" ht="12.95" customHeight="1">
      <c r="A34" s="43"/>
      <c r="B34" s="7" t="s">
        <v>69</v>
      </c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8">
        <f>SUM(S28:S33)</f>
        <v>1200</v>
      </c>
      <c r="T34" s="78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34"/>
      <c r="AK34" s="34"/>
      <c r="AL34" s="34"/>
      <c r="AM34" s="34"/>
      <c r="AMB34"/>
      <c r="AMC34"/>
      <c r="AMD34"/>
      <c r="AME34"/>
      <c r="AMF34"/>
      <c r="AMG34"/>
      <c r="AMH34"/>
      <c r="AMI34"/>
      <c r="AMJ34"/>
    </row>
    <row r="35" spans="1:1024" s="24" customFormat="1" ht="12.95" customHeight="1">
      <c r="A35" s="94"/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34"/>
      <c r="AK35" s="34"/>
      <c r="AL35" s="34"/>
      <c r="AM35" s="34"/>
      <c r="AMB35"/>
      <c r="AMC35"/>
      <c r="AMD35"/>
      <c r="AME35"/>
      <c r="AMF35"/>
      <c r="AMG35"/>
      <c r="AMH35"/>
      <c r="AMI35"/>
      <c r="AMJ35"/>
    </row>
    <row r="36" spans="1:1024" s="24" customFormat="1" ht="12.95" customHeight="1">
      <c r="A36" s="99" t="s">
        <v>70</v>
      </c>
      <c r="B36" s="99"/>
      <c r="C36" s="99"/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34"/>
      <c r="AK36" s="34"/>
      <c r="AL36" s="34"/>
      <c r="AM36" s="34"/>
      <c r="AMB36"/>
      <c r="AMC36"/>
      <c r="AMD36"/>
      <c r="AME36"/>
      <c r="AMF36"/>
      <c r="AMG36"/>
      <c r="AMH36"/>
      <c r="AMI36"/>
      <c r="AMJ36"/>
    </row>
    <row r="37" spans="1:1024" s="24" customFormat="1" ht="12.95" customHeight="1">
      <c r="A37" s="100" t="s">
        <v>71</v>
      </c>
      <c r="B37" s="100"/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100"/>
      <c r="N37" s="100"/>
      <c r="O37" s="100"/>
      <c r="P37" s="100"/>
      <c r="Q37" s="100"/>
      <c r="R37" s="100"/>
      <c r="S37" s="100"/>
      <c r="T37" s="100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34"/>
      <c r="AK37" s="34"/>
      <c r="AL37" s="34"/>
      <c r="AM37" s="34"/>
      <c r="AMB37"/>
      <c r="AMC37"/>
      <c r="AMD37"/>
      <c r="AME37"/>
      <c r="AMF37"/>
      <c r="AMG37"/>
      <c r="AMH37"/>
      <c r="AMI37"/>
      <c r="AMJ37"/>
    </row>
    <row r="38" spans="1:1024" s="24" customFormat="1" ht="12.95" customHeight="1">
      <c r="A38" s="44" t="s">
        <v>72</v>
      </c>
      <c r="B38" s="101" t="s">
        <v>73</v>
      </c>
      <c r="C38" s="101"/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02"/>
      <c r="O38" s="102"/>
      <c r="P38" s="102"/>
      <c r="Q38" s="102"/>
      <c r="R38" s="102"/>
      <c r="S38" s="103" t="s">
        <v>56</v>
      </c>
      <c r="T38" s="103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34"/>
      <c r="AK38" s="34"/>
      <c r="AL38" s="34"/>
      <c r="AM38" s="34"/>
      <c r="AMB38"/>
      <c r="AMC38"/>
      <c r="AMD38"/>
      <c r="AME38"/>
      <c r="AMF38"/>
      <c r="AMG38"/>
      <c r="AMH38"/>
      <c r="AMI38"/>
      <c r="AMJ38"/>
    </row>
    <row r="39" spans="1:1024" s="24" customFormat="1" ht="12.95" customHeight="1">
      <c r="A39" s="47" t="s">
        <v>27</v>
      </c>
      <c r="B39" s="104" t="s">
        <v>74</v>
      </c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36" t="s">
        <v>58</v>
      </c>
      <c r="O39" s="105">
        <f>1/12*100</f>
        <v>8.3333333333333321</v>
      </c>
      <c r="P39" s="105"/>
      <c r="Q39" s="29" t="s">
        <v>55</v>
      </c>
      <c r="R39" s="40" t="s">
        <v>59</v>
      </c>
      <c r="S39" s="106">
        <f>ROUND((S34*O39/100),2)</f>
        <v>100</v>
      </c>
      <c r="T39" s="10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34"/>
      <c r="AK39" s="34"/>
      <c r="AL39" s="34"/>
      <c r="AM39" s="34"/>
      <c r="AMB39"/>
      <c r="AMC39"/>
      <c r="AMD39"/>
      <c r="AME39"/>
      <c r="AMF39"/>
      <c r="AMG39"/>
      <c r="AMH39"/>
      <c r="AMI39"/>
      <c r="AMJ39"/>
    </row>
    <row r="40" spans="1:1024" s="24" customFormat="1" ht="12.95" customHeight="1">
      <c r="A40" s="33" t="s">
        <v>29</v>
      </c>
      <c r="B40" s="89" t="s">
        <v>75</v>
      </c>
      <c r="C40" s="89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36" t="s">
        <v>58</v>
      </c>
      <c r="O40" s="105">
        <f>1/12*1/3*100</f>
        <v>2.7777777777777777</v>
      </c>
      <c r="P40" s="105"/>
      <c r="Q40" s="29" t="s">
        <v>55</v>
      </c>
      <c r="R40" s="40" t="s">
        <v>59</v>
      </c>
      <c r="S40" s="106">
        <f>ROUND((S34*O40/100),2)</f>
        <v>33.33</v>
      </c>
      <c r="T40" s="10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34"/>
      <c r="AK40" s="34"/>
      <c r="AL40" s="34"/>
      <c r="AM40" s="34"/>
      <c r="AMB40"/>
      <c r="AMC40"/>
      <c r="AMD40"/>
      <c r="AME40"/>
      <c r="AMF40"/>
      <c r="AMG40"/>
      <c r="AMH40"/>
      <c r="AMI40"/>
      <c r="AMJ40"/>
    </row>
    <row r="41" spans="1:1024" s="24" customFormat="1" ht="12.95" customHeight="1">
      <c r="A41" s="7" t="s">
        <v>76</v>
      </c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48" t="s">
        <v>58</v>
      </c>
      <c r="O41" s="107">
        <f>SUM(O39:O40)</f>
        <v>11.111111111111111</v>
      </c>
      <c r="P41" s="107"/>
      <c r="Q41" s="49" t="s">
        <v>55</v>
      </c>
      <c r="R41" s="50" t="s">
        <v>59</v>
      </c>
      <c r="S41" s="7">
        <f>SUM(S39:S40)</f>
        <v>133.32999999999998</v>
      </c>
      <c r="T41" s="7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34"/>
      <c r="AK41" s="34"/>
      <c r="AL41" s="34"/>
      <c r="AM41" s="34"/>
      <c r="AMB41"/>
      <c r="AMC41"/>
      <c r="AMD41"/>
      <c r="AME41"/>
      <c r="AMF41"/>
      <c r="AMG41"/>
      <c r="AMH41"/>
      <c r="AMI41"/>
      <c r="AMJ41"/>
    </row>
    <row r="42" spans="1:1024" s="24" customFormat="1" ht="12.95" customHeight="1">
      <c r="A42" s="108"/>
      <c r="B42" s="108"/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34"/>
      <c r="AK42" s="34"/>
      <c r="AL42" s="34"/>
      <c r="AM42" s="34"/>
      <c r="AMB42"/>
      <c r="AMC42"/>
      <c r="AMD42"/>
      <c r="AME42"/>
      <c r="AMF42"/>
      <c r="AMG42"/>
      <c r="AMH42"/>
      <c r="AMI42"/>
      <c r="AMJ42"/>
    </row>
    <row r="43" spans="1:1024" s="24" customFormat="1" ht="26.65" customHeight="1">
      <c r="A43" s="109" t="s">
        <v>77</v>
      </c>
      <c r="B43" s="109"/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109"/>
      <c r="Q43" s="109"/>
      <c r="R43" s="109"/>
      <c r="S43" s="109"/>
      <c r="T43" s="109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34"/>
      <c r="AK43" s="34"/>
      <c r="AL43" s="34"/>
      <c r="AM43" s="34"/>
      <c r="AMB43"/>
      <c r="AMC43"/>
      <c r="AMD43"/>
      <c r="AME43"/>
      <c r="AMF43"/>
      <c r="AMG43"/>
      <c r="AMH43"/>
      <c r="AMI43"/>
      <c r="AMJ43"/>
    </row>
    <row r="44" spans="1:1024" s="52" customFormat="1" ht="12.95" customHeight="1">
      <c r="A44" s="51" t="s">
        <v>78</v>
      </c>
      <c r="B44" s="110" t="s">
        <v>79</v>
      </c>
      <c r="C44" s="110"/>
      <c r="D44" s="110"/>
      <c r="E44" s="110"/>
      <c r="F44" s="110"/>
      <c r="G44" s="110"/>
      <c r="H44" s="110"/>
      <c r="I44" s="110"/>
      <c r="J44" s="110"/>
      <c r="K44" s="110"/>
      <c r="L44" s="110"/>
      <c r="M44" s="110"/>
      <c r="N44" s="102" t="s">
        <v>80</v>
      </c>
      <c r="O44" s="102"/>
      <c r="P44" s="102"/>
      <c r="Q44" s="102"/>
      <c r="R44" s="102"/>
      <c r="S44" s="102" t="s">
        <v>56</v>
      </c>
      <c r="T44" s="102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4"/>
      <c r="AK44" s="54"/>
      <c r="AL44" s="54"/>
      <c r="AM44" s="54"/>
      <c r="AMB44" s="55"/>
      <c r="AMC44" s="55"/>
      <c r="AMD44" s="55"/>
      <c r="AME44" s="55"/>
      <c r="AMF44" s="55"/>
      <c r="AMG44" s="55"/>
      <c r="AMH44" s="55"/>
      <c r="AMI44" s="55"/>
      <c r="AMJ44" s="55"/>
    </row>
    <row r="45" spans="1:1024" s="24" customFormat="1">
      <c r="A45" s="47" t="s">
        <v>27</v>
      </c>
      <c r="B45" s="89" t="s">
        <v>81</v>
      </c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36" t="s">
        <v>58</v>
      </c>
      <c r="O45" s="105">
        <v>20</v>
      </c>
      <c r="P45" s="105"/>
      <c r="Q45" s="29" t="s">
        <v>55</v>
      </c>
      <c r="R45" s="40" t="s">
        <v>59</v>
      </c>
      <c r="S45" s="106">
        <f t="shared" ref="S45:S52" si="0">ROUND(($W$46*O45/100),2)</f>
        <v>266.67</v>
      </c>
      <c r="T45" s="10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34"/>
      <c r="AK45" s="34"/>
      <c r="AL45" s="34"/>
      <c r="AM45" s="34"/>
      <c r="AMB45"/>
      <c r="AMC45"/>
      <c r="AMD45"/>
      <c r="AME45"/>
      <c r="AMF45"/>
      <c r="AMG45"/>
      <c r="AMH45"/>
      <c r="AMI45"/>
      <c r="AMJ45"/>
    </row>
    <row r="46" spans="1:1024" s="24" customFormat="1" ht="12.95" customHeight="1">
      <c r="A46" s="47" t="s">
        <v>29</v>
      </c>
      <c r="B46" s="89" t="s">
        <v>82</v>
      </c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36" t="s">
        <v>58</v>
      </c>
      <c r="O46" s="105">
        <v>2.5</v>
      </c>
      <c r="P46" s="105"/>
      <c r="Q46" s="29" t="s">
        <v>55</v>
      </c>
      <c r="R46" s="40" t="s">
        <v>59</v>
      </c>
      <c r="S46" s="106">
        <f t="shared" si="0"/>
        <v>33.33</v>
      </c>
      <c r="T46" s="106"/>
      <c r="V46" s="42" t="s">
        <v>83</v>
      </c>
      <c r="W46" s="56">
        <f>S34+S41</f>
        <v>1333.33</v>
      </c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34"/>
      <c r="AK46" s="34"/>
      <c r="AL46" s="34"/>
      <c r="AM46" s="34"/>
      <c r="AMB46"/>
      <c r="AMC46"/>
      <c r="AMD46"/>
      <c r="AME46"/>
      <c r="AMF46"/>
      <c r="AMG46"/>
      <c r="AMH46"/>
      <c r="AMI46"/>
      <c r="AMJ46"/>
    </row>
    <row r="47" spans="1:1024" s="24" customFormat="1" ht="12.95" customHeight="1">
      <c r="A47" s="47" t="s">
        <v>33</v>
      </c>
      <c r="B47" s="111" t="s">
        <v>84</v>
      </c>
      <c r="C47" s="111"/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57" t="s">
        <v>58</v>
      </c>
      <c r="O47" s="112">
        <v>1</v>
      </c>
      <c r="P47" s="112"/>
      <c r="Q47" s="58" t="s">
        <v>55</v>
      </c>
      <c r="R47" s="59" t="s">
        <v>59</v>
      </c>
      <c r="S47" s="106">
        <f t="shared" si="0"/>
        <v>13.33</v>
      </c>
      <c r="T47" s="106"/>
      <c r="V47" s="113" t="s">
        <v>85</v>
      </c>
      <c r="W47" s="113"/>
      <c r="X47" s="113"/>
      <c r="Y47" s="113"/>
      <c r="Z47" s="113"/>
      <c r="AA47" s="113"/>
      <c r="AB47" s="113"/>
      <c r="AC47" s="113"/>
      <c r="AD47" s="113"/>
      <c r="AE47" s="113"/>
      <c r="AF47" s="113"/>
      <c r="AG47" s="113"/>
      <c r="AH47" s="113"/>
      <c r="AI47" s="113"/>
      <c r="AJ47" s="113"/>
      <c r="AK47" s="113"/>
      <c r="AL47" s="113"/>
      <c r="AM47" s="113"/>
      <c r="AN47" s="113"/>
      <c r="AO47" s="113"/>
      <c r="AMB47"/>
      <c r="AMC47"/>
      <c r="AMD47"/>
      <c r="AME47"/>
      <c r="AMF47"/>
      <c r="AMG47"/>
      <c r="AMH47"/>
      <c r="AMI47"/>
      <c r="AMJ47"/>
    </row>
    <row r="48" spans="1:1024" s="24" customFormat="1" ht="12.95" customHeight="1">
      <c r="A48" s="47" t="s">
        <v>36</v>
      </c>
      <c r="B48" s="89" t="s">
        <v>86</v>
      </c>
      <c r="C48" s="89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36" t="s">
        <v>58</v>
      </c>
      <c r="O48" s="105">
        <v>1.5</v>
      </c>
      <c r="P48" s="105"/>
      <c r="Q48" s="29" t="s">
        <v>55</v>
      </c>
      <c r="R48" s="40" t="s">
        <v>59</v>
      </c>
      <c r="S48" s="106">
        <f t="shared" si="0"/>
        <v>20</v>
      </c>
      <c r="T48" s="10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34"/>
      <c r="AK48" s="34"/>
      <c r="AL48" s="34"/>
      <c r="AM48" s="34"/>
      <c r="AMB48"/>
      <c r="AMC48"/>
      <c r="AMD48"/>
      <c r="AME48"/>
      <c r="AMF48"/>
      <c r="AMG48"/>
      <c r="AMH48"/>
      <c r="AMI48"/>
      <c r="AMJ48"/>
    </row>
    <row r="49" spans="1:1024" s="24" customFormat="1" ht="12.95" customHeight="1">
      <c r="A49" s="47" t="s">
        <v>65</v>
      </c>
      <c r="B49" s="111" t="s">
        <v>87</v>
      </c>
      <c r="C49" s="111"/>
      <c r="D49" s="111"/>
      <c r="E49" s="111"/>
      <c r="F49" s="111"/>
      <c r="G49" s="111"/>
      <c r="H49" s="111"/>
      <c r="I49" s="111"/>
      <c r="J49" s="111"/>
      <c r="K49" s="111"/>
      <c r="L49" s="111"/>
      <c r="M49" s="111"/>
      <c r="N49" s="36" t="s">
        <v>58</v>
      </c>
      <c r="O49" s="105">
        <v>1</v>
      </c>
      <c r="P49" s="105"/>
      <c r="Q49" s="29" t="s">
        <v>55</v>
      </c>
      <c r="R49" s="40" t="s">
        <v>59</v>
      </c>
      <c r="S49" s="106">
        <f t="shared" si="0"/>
        <v>13.33</v>
      </c>
      <c r="T49" s="10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34"/>
      <c r="AK49" s="34"/>
      <c r="AL49" s="34"/>
      <c r="AM49" s="34"/>
      <c r="AMB49"/>
      <c r="AMC49"/>
      <c r="AMD49"/>
      <c r="AME49"/>
      <c r="AMF49"/>
      <c r="AMG49"/>
      <c r="AMH49"/>
      <c r="AMI49"/>
      <c r="AMJ49"/>
    </row>
    <row r="50" spans="1:1024" s="24" customFormat="1" ht="12.95" customHeight="1">
      <c r="A50" s="47" t="s">
        <v>88</v>
      </c>
      <c r="B50" s="89" t="s">
        <v>89</v>
      </c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36" t="s">
        <v>58</v>
      </c>
      <c r="O50" s="105">
        <v>0.6</v>
      </c>
      <c r="P50" s="105"/>
      <c r="Q50" s="29" t="s">
        <v>55</v>
      </c>
      <c r="R50" s="40" t="s">
        <v>59</v>
      </c>
      <c r="S50" s="106">
        <f t="shared" si="0"/>
        <v>8</v>
      </c>
      <c r="T50" s="10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34"/>
      <c r="AK50" s="34"/>
      <c r="AL50" s="34"/>
      <c r="AM50" s="34"/>
      <c r="AMB50"/>
      <c r="AMC50"/>
      <c r="AMD50"/>
      <c r="AME50"/>
      <c r="AMF50"/>
      <c r="AMG50"/>
      <c r="AMH50"/>
      <c r="AMI50"/>
      <c r="AMJ50"/>
    </row>
    <row r="51" spans="1:1024" s="24" customFormat="1" ht="12.95" customHeight="1">
      <c r="A51" s="47" t="s">
        <v>90</v>
      </c>
      <c r="B51" s="89" t="s">
        <v>91</v>
      </c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36" t="s">
        <v>58</v>
      </c>
      <c r="O51" s="105">
        <v>0.2</v>
      </c>
      <c r="P51" s="105"/>
      <c r="Q51" s="29" t="s">
        <v>55</v>
      </c>
      <c r="R51" s="40" t="s">
        <v>59</v>
      </c>
      <c r="S51" s="106">
        <f t="shared" si="0"/>
        <v>2.67</v>
      </c>
      <c r="T51" s="10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34"/>
      <c r="AK51" s="34"/>
      <c r="AL51" s="34"/>
      <c r="AM51" s="34"/>
      <c r="AMB51"/>
      <c r="AMC51"/>
      <c r="AMD51"/>
      <c r="AME51"/>
      <c r="AMF51"/>
      <c r="AMG51"/>
      <c r="AMH51"/>
      <c r="AMI51"/>
      <c r="AMJ51"/>
    </row>
    <row r="52" spans="1:1024" s="24" customFormat="1" ht="12.95" customHeight="1">
      <c r="A52" s="47" t="s">
        <v>67</v>
      </c>
      <c r="B52" s="89" t="s">
        <v>92</v>
      </c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36" t="s">
        <v>58</v>
      </c>
      <c r="O52" s="105">
        <v>8</v>
      </c>
      <c r="P52" s="105"/>
      <c r="Q52" s="29" t="s">
        <v>55</v>
      </c>
      <c r="R52" s="40" t="s">
        <v>59</v>
      </c>
      <c r="S52" s="106">
        <f t="shared" si="0"/>
        <v>106.67</v>
      </c>
      <c r="T52" s="10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34"/>
      <c r="AK52" s="34"/>
      <c r="AL52" s="34"/>
      <c r="AM52" s="34"/>
      <c r="AMB52"/>
      <c r="AMC52"/>
      <c r="AMD52"/>
      <c r="AME52"/>
      <c r="AMF52"/>
      <c r="AMG52"/>
      <c r="AMH52"/>
      <c r="AMI52"/>
      <c r="AMJ52"/>
    </row>
    <row r="53" spans="1:1024" s="24" customFormat="1" ht="12.95" customHeight="1">
      <c r="A53" s="7" t="s">
        <v>93</v>
      </c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48" t="s">
        <v>58</v>
      </c>
      <c r="O53" s="107">
        <f>SUM(O45:O52)</f>
        <v>34.799999999999997</v>
      </c>
      <c r="P53" s="107"/>
      <c r="Q53" s="49" t="s">
        <v>55</v>
      </c>
      <c r="R53" s="50" t="s">
        <v>59</v>
      </c>
      <c r="S53" s="7">
        <f>SUM(S45:S52)</f>
        <v>464</v>
      </c>
      <c r="T53" s="7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34"/>
      <c r="AK53" s="34"/>
      <c r="AL53" s="34"/>
      <c r="AM53" s="34"/>
      <c r="AMB53"/>
      <c r="AMC53"/>
      <c r="AMD53"/>
      <c r="AME53"/>
      <c r="AMF53"/>
      <c r="AMG53"/>
      <c r="AMH53"/>
      <c r="AMI53"/>
      <c r="AMJ53"/>
    </row>
    <row r="54" spans="1:1024" s="24" customFormat="1" ht="12.95" customHeight="1">
      <c r="A54" s="114"/>
      <c r="B54" s="114"/>
      <c r="C54" s="114"/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  <c r="P54" s="114"/>
      <c r="Q54" s="114"/>
      <c r="R54" s="114"/>
      <c r="S54" s="114"/>
      <c r="T54" s="114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34"/>
      <c r="AK54" s="34"/>
      <c r="AL54" s="34"/>
      <c r="AM54" s="34"/>
      <c r="AMB54"/>
      <c r="AMC54"/>
      <c r="AMD54"/>
      <c r="AME54"/>
      <c r="AMF54"/>
      <c r="AMG54"/>
      <c r="AMH54"/>
      <c r="AMI54"/>
      <c r="AMJ54"/>
    </row>
    <row r="55" spans="1:1024" s="24" customFormat="1" ht="12.95" customHeight="1">
      <c r="A55" s="115" t="s">
        <v>94</v>
      </c>
      <c r="B55" s="115"/>
      <c r="C55" s="115"/>
      <c r="D55" s="115"/>
      <c r="E55" s="115"/>
      <c r="F55" s="115"/>
      <c r="G55" s="115"/>
      <c r="H55" s="115"/>
      <c r="I55" s="115"/>
      <c r="J55" s="115"/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34"/>
      <c r="AK55" s="34"/>
      <c r="AL55" s="34"/>
      <c r="AM55" s="34"/>
      <c r="AMB55"/>
      <c r="AMC55"/>
      <c r="AMD55"/>
      <c r="AME55"/>
      <c r="AMF55"/>
      <c r="AMG55"/>
      <c r="AMH55"/>
      <c r="AMI55"/>
      <c r="AMJ55"/>
    </row>
    <row r="56" spans="1:1024" s="24" customFormat="1" ht="12.95" customHeight="1">
      <c r="A56" s="44" t="s">
        <v>95</v>
      </c>
      <c r="B56" s="101" t="s">
        <v>96</v>
      </c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16" t="s">
        <v>56</v>
      </c>
      <c r="T56" s="11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34"/>
      <c r="AK56" s="34"/>
      <c r="AL56" s="34"/>
      <c r="AM56" s="34"/>
      <c r="AMB56"/>
      <c r="AMC56"/>
      <c r="AMD56"/>
      <c r="AME56"/>
      <c r="AMF56"/>
      <c r="AMG56"/>
      <c r="AMH56"/>
      <c r="AMI56"/>
      <c r="AMJ56"/>
    </row>
    <row r="57" spans="1:1024" s="24" customFormat="1" ht="12.95" customHeight="1">
      <c r="A57" s="33" t="s">
        <v>27</v>
      </c>
      <c r="B57" s="89" t="s">
        <v>97</v>
      </c>
      <c r="C57" s="89"/>
      <c r="D57" s="89"/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117">
        <v>3.6</v>
      </c>
      <c r="P57" s="117"/>
      <c r="Q57" s="117"/>
      <c r="R57" s="117"/>
      <c r="S57" s="97">
        <f>IF(O57&lt;&gt;0,(O57*44) -(S28*0.06),0)</f>
        <v>86.4</v>
      </c>
      <c r="T57" s="97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34"/>
      <c r="AK57" s="34"/>
      <c r="AL57" s="34"/>
      <c r="AM57" s="34"/>
      <c r="AMB57"/>
      <c r="AMC57"/>
      <c r="AMD57"/>
      <c r="AME57"/>
      <c r="AMF57"/>
      <c r="AMG57"/>
      <c r="AMH57"/>
      <c r="AMI57"/>
      <c r="AMJ57"/>
    </row>
    <row r="58" spans="1:1024" s="24" customFormat="1" ht="12.95" customHeight="1">
      <c r="A58" s="33" t="s">
        <v>29</v>
      </c>
      <c r="B58" s="89" t="s">
        <v>98</v>
      </c>
      <c r="C58" s="89"/>
      <c r="D58" s="89"/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118">
        <v>0</v>
      </c>
      <c r="P58" s="118"/>
      <c r="Q58" s="118"/>
      <c r="R58" s="118"/>
      <c r="S58" s="97">
        <f>(O58*22)-0.2*(O58*22)</f>
        <v>0</v>
      </c>
      <c r="T58" s="97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34"/>
      <c r="AK58" s="34"/>
      <c r="AL58" s="34"/>
      <c r="AM58" s="34"/>
      <c r="AMB58"/>
      <c r="AMC58"/>
      <c r="AMD58"/>
      <c r="AME58"/>
      <c r="AMF58"/>
      <c r="AMG58"/>
      <c r="AMH58"/>
      <c r="AMI58"/>
      <c r="AMJ58"/>
    </row>
    <row r="59" spans="1:1024" s="24" customFormat="1" ht="12.95" customHeight="1">
      <c r="A59" s="33" t="s">
        <v>33</v>
      </c>
      <c r="B59" s="89" t="s">
        <v>99</v>
      </c>
      <c r="C59" s="89"/>
      <c r="D59" s="89"/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119"/>
      <c r="T59" s="119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34"/>
      <c r="AK59" s="34"/>
      <c r="AL59" s="34"/>
      <c r="AM59" s="34"/>
      <c r="AMB59"/>
      <c r="AMC59"/>
      <c r="AMD59"/>
      <c r="AME59"/>
      <c r="AMF59"/>
      <c r="AMG59"/>
      <c r="AMH59"/>
      <c r="AMI59"/>
      <c r="AMJ59"/>
    </row>
    <row r="60" spans="1:1024" s="24" customFormat="1" ht="12.95" customHeight="1">
      <c r="A60" s="33" t="s">
        <v>36</v>
      </c>
      <c r="B60" s="89" t="s">
        <v>100</v>
      </c>
      <c r="C60" s="89"/>
      <c r="D60" s="89"/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89"/>
      <c r="S60" s="119"/>
      <c r="T60" s="119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34"/>
      <c r="AK60" s="34"/>
      <c r="AL60" s="34"/>
      <c r="AM60" s="34"/>
      <c r="AMB60"/>
      <c r="AMC60"/>
      <c r="AMD60"/>
      <c r="AME60"/>
      <c r="AMF60"/>
      <c r="AMG60"/>
      <c r="AMH60"/>
      <c r="AMI60"/>
      <c r="AMJ60"/>
    </row>
    <row r="61" spans="1:1024" s="24" customFormat="1" ht="12.95" customHeight="1">
      <c r="A61" s="120" t="s">
        <v>101</v>
      </c>
      <c r="B61" s="120"/>
      <c r="C61" s="120"/>
      <c r="D61" s="120"/>
      <c r="E61" s="120"/>
      <c r="F61" s="120"/>
      <c r="G61" s="120"/>
      <c r="H61" s="120"/>
      <c r="I61" s="120"/>
      <c r="J61" s="120"/>
      <c r="K61" s="120"/>
      <c r="L61" s="120"/>
      <c r="M61" s="120"/>
      <c r="N61" s="120"/>
      <c r="O61" s="120"/>
      <c r="P61" s="120"/>
      <c r="Q61" s="120"/>
      <c r="R61" s="120"/>
      <c r="S61" s="78">
        <f>SUM(S57:S60)</f>
        <v>86.4</v>
      </c>
      <c r="T61" s="78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34"/>
      <c r="AK61" s="34"/>
      <c r="AL61" s="34"/>
      <c r="AM61" s="34"/>
      <c r="AMB61"/>
      <c r="AMC61"/>
      <c r="AMD61"/>
      <c r="AME61"/>
      <c r="AMF61"/>
      <c r="AMG61"/>
      <c r="AMH61"/>
      <c r="AMI61"/>
      <c r="AMJ61"/>
    </row>
    <row r="62" spans="1:1024" s="24" customFormat="1" ht="12.95" customHeight="1">
      <c r="A62" s="94"/>
      <c r="B62" s="94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V62" s="60" t="s">
        <v>102</v>
      </c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34"/>
      <c r="AK62" s="34"/>
      <c r="AL62" s="34"/>
      <c r="AM62" s="34"/>
      <c r="AMB62"/>
      <c r="AMC62"/>
      <c r="AMD62"/>
      <c r="AME62"/>
      <c r="AMF62"/>
      <c r="AMG62"/>
      <c r="AMH62"/>
      <c r="AMI62"/>
      <c r="AMJ62"/>
    </row>
    <row r="63" spans="1:1024" s="24" customFormat="1" ht="12.95" customHeight="1">
      <c r="A63" s="121" t="s">
        <v>103</v>
      </c>
      <c r="B63" s="121"/>
      <c r="C63" s="121"/>
      <c r="D63" s="121"/>
      <c r="E63" s="121"/>
      <c r="F63" s="121"/>
      <c r="G63" s="121"/>
      <c r="H63" s="121"/>
      <c r="I63" s="121"/>
      <c r="J63" s="121"/>
      <c r="K63" s="121"/>
      <c r="L63" s="121"/>
      <c r="M63" s="121"/>
      <c r="N63" s="121"/>
      <c r="O63" s="121"/>
      <c r="P63" s="121"/>
      <c r="Q63" s="121"/>
      <c r="R63" s="121"/>
      <c r="S63" s="121"/>
      <c r="T63" s="121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34"/>
      <c r="AK63" s="34"/>
      <c r="AL63" s="34"/>
      <c r="AM63" s="34"/>
      <c r="AMB63"/>
      <c r="AMC63"/>
      <c r="AMD63"/>
      <c r="AME63"/>
      <c r="AMF63"/>
      <c r="AMG63"/>
      <c r="AMH63"/>
      <c r="AMI63"/>
      <c r="AMJ63"/>
    </row>
    <row r="64" spans="1:1024" s="24" customFormat="1" ht="12.95" customHeight="1">
      <c r="A64" s="61">
        <v>2</v>
      </c>
      <c r="B64" s="122" t="s">
        <v>104</v>
      </c>
      <c r="C64" s="122"/>
      <c r="D64" s="122"/>
      <c r="E64" s="122"/>
      <c r="F64" s="122"/>
      <c r="G64" s="122"/>
      <c r="H64" s="122"/>
      <c r="I64" s="122"/>
      <c r="J64" s="122"/>
      <c r="K64" s="122"/>
      <c r="L64" s="122"/>
      <c r="M64" s="122"/>
      <c r="N64" s="122"/>
      <c r="O64" s="122"/>
      <c r="P64" s="122"/>
      <c r="Q64" s="122"/>
      <c r="R64" s="122"/>
      <c r="S64" s="123" t="s">
        <v>56</v>
      </c>
      <c r="T64" s="123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34"/>
      <c r="AK64" s="34"/>
      <c r="AL64" s="34"/>
      <c r="AM64" s="34"/>
      <c r="AMB64" s="62"/>
      <c r="AMC64" s="62"/>
      <c r="AMD64" s="62"/>
      <c r="AME64" s="62"/>
      <c r="AMF64" s="62"/>
      <c r="AMG64" s="62"/>
      <c r="AMH64" s="62"/>
      <c r="AMI64" s="62"/>
      <c r="AMJ64" s="62"/>
    </row>
    <row r="65" spans="1:1024" s="24" customFormat="1" ht="12.95" customHeight="1">
      <c r="A65" s="61" t="s">
        <v>72</v>
      </c>
      <c r="B65" s="124" t="s">
        <v>73</v>
      </c>
      <c r="C65" s="124"/>
      <c r="D65" s="124"/>
      <c r="E65" s="124"/>
      <c r="F65" s="124"/>
      <c r="G65" s="124"/>
      <c r="H65" s="124"/>
      <c r="I65" s="124"/>
      <c r="J65" s="124"/>
      <c r="K65" s="124"/>
      <c r="L65" s="124"/>
      <c r="M65" s="124"/>
      <c r="N65" s="124"/>
      <c r="O65" s="124"/>
      <c r="P65" s="124"/>
      <c r="Q65" s="124"/>
      <c r="R65" s="124"/>
      <c r="S65" s="125">
        <f>S41</f>
        <v>133.32999999999998</v>
      </c>
      <c r="T65" s="125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34"/>
      <c r="AK65" s="34"/>
      <c r="AL65" s="34"/>
      <c r="AM65" s="34"/>
      <c r="AMB65" s="62"/>
      <c r="AMC65" s="62"/>
      <c r="AMD65" s="62"/>
      <c r="AME65" s="62"/>
      <c r="AMF65" s="62"/>
      <c r="AMG65" s="62"/>
      <c r="AMH65" s="62"/>
      <c r="AMI65" s="62"/>
      <c r="AMJ65" s="62"/>
    </row>
    <row r="66" spans="1:1024" s="24" customFormat="1" ht="12.95" customHeight="1">
      <c r="A66" s="61" t="s">
        <v>78</v>
      </c>
      <c r="B66" s="124" t="s">
        <v>79</v>
      </c>
      <c r="C66" s="124"/>
      <c r="D66" s="124"/>
      <c r="E66" s="124"/>
      <c r="F66" s="124"/>
      <c r="G66" s="124"/>
      <c r="H66" s="124"/>
      <c r="I66" s="124"/>
      <c r="J66" s="124"/>
      <c r="K66" s="124"/>
      <c r="L66" s="124"/>
      <c r="M66" s="124"/>
      <c r="N66" s="124"/>
      <c r="O66" s="124"/>
      <c r="P66" s="124"/>
      <c r="Q66" s="124"/>
      <c r="R66" s="124"/>
      <c r="S66" s="125">
        <f>S53</f>
        <v>464</v>
      </c>
      <c r="T66" s="125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34"/>
      <c r="AK66" s="34"/>
      <c r="AL66" s="34"/>
      <c r="AM66" s="34"/>
      <c r="AMB66" s="62"/>
      <c r="AMC66" s="62"/>
      <c r="AMD66" s="62"/>
      <c r="AME66" s="62"/>
      <c r="AMF66" s="62"/>
      <c r="AMG66" s="62"/>
      <c r="AMH66" s="62"/>
      <c r="AMI66" s="62"/>
      <c r="AMJ66" s="62"/>
    </row>
    <row r="67" spans="1:1024" s="24" customFormat="1" ht="12.95" customHeight="1">
      <c r="A67" s="61" t="s">
        <v>95</v>
      </c>
      <c r="B67" s="124" t="s">
        <v>96</v>
      </c>
      <c r="C67" s="124"/>
      <c r="D67" s="124"/>
      <c r="E67" s="124"/>
      <c r="F67" s="124"/>
      <c r="G67" s="124"/>
      <c r="H67" s="124"/>
      <c r="I67" s="124"/>
      <c r="J67" s="124"/>
      <c r="K67" s="124"/>
      <c r="L67" s="124"/>
      <c r="M67" s="124"/>
      <c r="N67" s="124"/>
      <c r="O67" s="124"/>
      <c r="P67" s="124"/>
      <c r="Q67" s="124"/>
      <c r="R67" s="124"/>
      <c r="S67" s="125">
        <f>S61</f>
        <v>86.4</v>
      </c>
      <c r="T67" s="125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34"/>
      <c r="AK67" s="34"/>
      <c r="AL67" s="34"/>
      <c r="AM67" s="34"/>
      <c r="AMB67" s="62"/>
      <c r="AMC67" s="62"/>
      <c r="AMD67" s="62"/>
      <c r="AME67" s="62"/>
      <c r="AMF67" s="62"/>
      <c r="AMG67" s="62"/>
      <c r="AMH67" s="62"/>
      <c r="AMI67" s="62"/>
      <c r="AMJ67" s="62"/>
    </row>
    <row r="68" spans="1:1024" s="24" customFormat="1" ht="12.95" customHeight="1">
      <c r="A68" s="126" t="s">
        <v>105</v>
      </c>
      <c r="B68" s="126"/>
      <c r="C68" s="126"/>
      <c r="D68" s="126"/>
      <c r="E68" s="126"/>
      <c r="F68" s="126"/>
      <c r="G68" s="126"/>
      <c r="H68" s="126"/>
      <c r="I68" s="126"/>
      <c r="J68" s="126"/>
      <c r="K68" s="126"/>
      <c r="L68" s="126"/>
      <c r="M68" s="126"/>
      <c r="N68" s="126"/>
      <c r="O68" s="126"/>
      <c r="P68" s="126"/>
      <c r="Q68" s="126"/>
      <c r="R68" s="126"/>
      <c r="S68" s="127">
        <f>SUM(S64:S67)</f>
        <v>683.7299999999999</v>
      </c>
      <c r="T68" s="127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34"/>
      <c r="AK68" s="34"/>
      <c r="AL68" s="34"/>
      <c r="AM68" s="34"/>
      <c r="AMB68" s="62"/>
      <c r="AMC68" s="62"/>
      <c r="AMD68" s="62"/>
      <c r="AME68" s="62"/>
      <c r="AMF68" s="62"/>
      <c r="AMG68" s="62"/>
      <c r="AMH68" s="62"/>
      <c r="AMI68" s="62"/>
      <c r="AMJ68" s="62"/>
    </row>
    <row r="69" spans="1:1024" s="24" customFormat="1" ht="12.95" customHeight="1">
      <c r="A69" s="120"/>
      <c r="B69" s="120"/>
      <c r="C69" s="120"/>
      <c r="D69" s="120"/>
      <c r="E69" s="120"/>
      <c r="F69" s="120"/>
      <c r="G69" s="120"/>
      <c r="H69" s="120"/>
      <c r="I69" s="120"/>
      <c r="J69" s="120"/>
      <c r="K69" s="120"/>
      <c r="L69" s="120"/>
      <c r="M69" s="120"/>
      <c r="N69" s="120"/>
      <c r="O69" s="120"/>
      <c r="P69" s="120"/>
      <c r="Q69" s="120"/>
      <c r="R69" s="120"/>
      <c r="S69" s="120"/>
      <c r="T69" s="120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34"/>
      <c r="AK69" s="34"/>
      <c r="AL69" s="34"/>
      <c r="AM69" s="34"/>
      <c r="AMB69" s="62"/>
      <c r="AMC69" s="62"/>
      <c r="AMD69" s="62"/>
      <c r="AME69" s="62"/>
      <c r="AMF69" s="62"/>
      <c r="AMG69" s="62"/>
      <c r="AMH69" s="62"/>
      <c r="AMI69" s="62"/>
      <c r="AMJ69" s="62"/>
    </row>
    <row r="70" spans="1:1024" s="24" customFormat="1" ht="12.95" customHeight="1">
      <c r="A70" s="99" t="s">
        <v>106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99"/>
      <c r="Q70" s="99"/>
      <c r="R70" s="99"/>
      <c r="S70" s="99"/>
      <c r="T70" s="99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34"/>
      <c r="AK70" s="34"/>
      <c r="AL70" s="34"/>
      <c r="AM70" s="34"/>
      <c r="AMB70" s="62"/>
      <c r="AMC70" s="62"/>
      <c r="AMD70" s="62"/>
      <c r="AME70" s="62"/>
      <c r="AMF70" s="62"/>
      <c r="AMG70" s="62"/>
      <c r="AMH70" s="62"/>
      <c r="AMI70" s="62"/>
      <c r="AMJ70" s="62"/>
    </row>
    <row r="71" spans="1:1024" s="24" customFormat="1" ht="12.95" customHeight="1">
      <c r="A71" s="63">
        <v>3</v>
      </c>
      <c r="B71" s="103" t="s">
        <v>107</v>
      </c>
      <c r="C71" s="103"/>
      <c r="D71" s="103"/>
      <c r="E71" s="103"/>
      <c r="F71" s="103"/>
      <c r="G71" s="103"/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16" t="s">
        <v>56</v>
      </c>
      <c r="T71" s="11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34"/>
      <c r="AK71" s="34"/>
      <c r="AL71" s="34"/>
      <c r="AM71" s="34"/>
      <c r="AMB71" s="62"/>
      <c r="AMC71" s="62"/>
      <c r="AMD71" s="62"/>
      <c r="AME71" s="62"/>
      <c r="AMF71" s="62"/>
      <c r="AMG71" s="62"/>
      <c r="AMH71" s="62"/>
      <c r="AMI71" s="62"/>
      <c r="AMJ71" s="62"/>
    </row>
    <row r="72" spans="1:1024" s="24" customFormat="1" ht="12.95" customHeight="1">
      <c r="A72" s="47" t="s">
        <v>27</v>
      </c>
      <c r="B72" s="89" t="s">
        <v>108</v>
      </c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36" t="s">
        <v>58</v>
      </c>
      <c r="O72" s="64">
        <f>(0.2019)*1/12*100</f>
        <v>1.6824999999999999</v>
      </c>
      <c r="P72" s="62"/>
      <c r="Q72" s="29" t="s">
        <v>55</v>
      </c>
      <c r="R72" s="40" t="s">
        <v>59</v>
      </c>
      <c r="S72" s="106">
        <f t="shared" ref="S72:S77" si="1">ROUND(($S$34*O72/100),2)</f>
        <v>20.190000000000001</v>
      </c>
      <c r="T72" s="10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34"/>
      <c r="AK72" s="34"/>
      <c r="AL72" s="34"/>
      <c r="AM72" s="34"/>
      <c r="AMB72" s="62"/>
      <c r="AMC72" s="62"/>
      <c r="AMD72" s="62"/>
      <c r="AME72" s="62"/>
      <c r="AMF72" s="62"/>
      <c r="AMG72" s="62"/>
      <c r="AMH72" s="62"/>
      <c r="AMI72" s="62"/>
      <c r="AMJ72" s="62"/>
    </row>
    <row r="73" spans="1:1024" s="24" customFormat="1" ht="12.95" customHeight="1">
      <c r="A73" s="47" t="s">
        <v>29</v>
      </c>
      <c r="B73" s="89" t="s">
        <v>109</v>
      </c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36" t="s">
        <v>58</v>
      </c>
      <c r="O73" s="64">
        <f>O72*O52/100</f>
        <v>0.1346</v>
      </c>
      <c r="P73" s="62"/>
      <c r="Q73" s="29" t="s">
        <v>55</v>
      </c>
      <c r="R73" s="40" t="s">
        <v>59</v>
      </c>
      <c r="S73" s="106">
        <f t="shared" si="1"/>
        <v>1.62</v>
      </c>
      <c r="T73" s="10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34"/>
      <c r="AK73" s="34"/>
      <c r="AL73" s="34"/>
      <c r="AM73" s="34"/>
      <c r="AMB73" s="62"/>
      <c r="AMC73" s="62"/>
      <c r="AMD73" s="62"/>
      <c r="AME73" s="62"/>
      <c r="AMF73" s="62"/>
      <c r="AMG73" s="62"/>
      <c r="AMH73" s="62"/>
      <c r="AMI73" s="62"/>
      <c r="AMJ73" s="62"/>
    </row>
    <row r="74" spans="1:1024" s="24" customFormat="1" ht="12.95" customHeight="1">
      <c r="A74" s="47" t="s">
        <v>33</v>
      </c>
      <c r="B74" s="111" t="s">
        <v>110</v>
      </c>
      <c r="C74" s="111"/>
      <c r="D74" s="111"/>
      <c r="E74" s="111"/>
      <c r="F74" s="111"/>
      <c r="G74" s="111"/>
      <c r="H74" s="111"/>
      <c r="I74" s="111"/>
      <c r="J74" s="111"/>
      <c r="K74" s="111"/>
      <c r="L74" s="111"/>
      <c r="M74" s="111"/>
      <c r="N74" s="36" t="s">
        <v>58</v>
      </c>
      <c r="O74" s="64">
        <f>((0.0168)*(0.4+0.1)*0.08)*100</f>
        <v>6.7199999999999996E-2</v>
      </c>
      <c r="P74" s="62"/>
      <c r="Q74" s="29" t="s">
        <v>55</v>
      </c>
      <c r="R74" s="40" t="s">
        <v>59</v>
      </c>
      <c r="S74" s="106">
        <f t="shared" si="1"/>
        <v>0.81</v>
      </c>
      <c r="T74" s="10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34"/>
      <c r="AK74" s="34"/>
      <c r="AL74" s="34"/>
      <c r="AM74" s="34"/>
      <c r="AMB74" s="62"/>
      <c r="AMC74" s="62"/>
      <c r="AMD74" s="62"/>
      <c r="AME74" s="62"/>
      <c r="AMF74" s="62"/>
      <c r="AMG74" s="62"/>
      <c r="AMH74" s="62"/>
      <c r="AMI74" s="62"/>
      <c r="AMJ74" s="62"/>
    </row>
    <row r="75" spans="1:1024" s="24" customFormat="1" ht="12.95" customHeight="1">
      <c r="A75" s="47" t="s">
        <v>36</v>
      </c>
      <c r="B75" s="89" t="s">
        <v>111</v>
      </c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36" t="s">
        <v>58</v>
      </c>
      <c r="O75" s="64">
        <f>((0.2019)*(7/30)/12)*100</f>
        <v>0.39258333333333334</v>
      </c>
      <c r="P75" s="62"/>
      <c r="Q75" s="29" t="s">
        <v>55</v>
      </c>
      <c r="R75" s="40" t="s">
        <v>59</v>
      </c>
      <c r="S75" s="106">
        <f t="shared" si="1"/>
        <v>4.71</v>
      </c>
      <c r="T75" s="10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34"/>
      <c r="AK75" s="34"/>
      <c r="AL75" s="34"/>
      <c r="AM75" s="34"/>
      <c r="AMB75" s="62"/>
      <c r="AMC75" s="62"/>
      <c r="AMD75" s="62"/>
      <c r="AME75" s="62"/>
      <c r="AMF75" s="62"/>
      <c r="AMG75" s="62"/>
      <c r="AMH75" s="62"/>
      <c r="AMI75" s="62"/>
      <c r="AMJ75" s="62"/>
    </row>
    <row r="76" spans="1:1024" s="24" customFormat="1" ht="12.95" customHeight="1">
      <c r="A76" s="47" t="s">
        <v>65</v>
      </c>
      <c r="B76" s="111" t="s">
        <v>112</v>
      </c>
      <c r="C76" s="111"/>
      <c r="D76" s="111"/>
      <c r="E76" s="111"/>
      <c r="F76" s="111"/>
      <c r="G76" s="111"/>
      <c r="H76" s="111"/>
      <c r="I76" s="111"/>
      <c r="J76" s="111"/>
      <c r="K76" s="111"/>
      <c r="L76" s="111"/>
      <c r="M76" s="111"/>
      <c r="N76" s="36" t="s">
        <v>58</v>
      </c>
      <c r="O76" s="64">
        <f>O53*O75/100</f>
        <v>0.13661899999999999</v>
      </c>
      <c r="P76" s="62"/>
      <c r="Q76" s="29" t="s">
        <v>55</v>
      </c>
      <c r="R76" s="40" t="s">
        <v>59</v>
      </c>
      <c r="S76" s="106">
        <f t="shared" si="1"/>
        <v>1.64</v>
      </c>
      <c r="T76" s="106"/>
      <c r="U76" s="41" t="s">
        <v>113</v>
      </c>
      <c r="V76" s="41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34"/>
      <c r="AK76" s="34"/>
      <c r="AL76" s="34"/>
      <c r="AM76" s="34"/>
      <c r="AMB76" s="62"/>
      <c r="AMC76" s="62"/>
      <c r="AMD76" s="62"/>
      <c r="AME76" s="62"/>
      <c r="AMF76" s="62"/>
      <c r="AMG76" s="62"/>
      <c r="AMH76" s="62"/>
      <c r="AMI76" s="62"/>
      <c r="AMJ76" s="62"/>
    </row>
    <row r="77" spans="1:1024" s="24" customFormat="1" ht="12.95" customHeight="1">
      <c r="A77" s="47" t="s">
        <v>88</v>
      </c>
      <c r="B77" s="89" t="s">
        <v>114</v>
      </c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36" t="s">
        <v>58</v>
      </c>
      <c r="O77" s="64">
        <f>O75*O52*(0.4+0.1)/100</f>
        <v>1.5703333333333333E-2</v>
      </c>
      <c r="P77" s="62"/>
      <c r="Q77" s="29" t="s">
        <v>55</v>
      </c>
      <c r="R77" s="40" t="s">
        <v>59</v>
      </c>
      <c r="S77" s="106">
        <f t="shared" si="1"/>
        <v>0.19</v>
      </c>
      <c r="T77" s="10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34"/>
      <c r="AK77" s="34"/>
      <c r="AL77" s="34"/>
      <c r="AM77" s="34"/>
      <c r="AMB77" s="62"/>
      <c r="AMC77" s="62"/>
      <c r="AMD77" s="62"/>
      <c r="AME77" s="62"/>
      <c r="AMF77" s="62"/>
      <c r="AMG77" s="62"/>
      <c r="AMH77" s="62"/>
      <c r="AMI77" s="62"/>
      <c r="AMJ77" s="62"/>
    </row>
    <row r="78" spans="1:1024" s="24" customFormat="1" ht="12.95" customHeight="1">
      <c r="A78" s="7" t="s">
        <v>115</v>
      </c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48" t="s">
        <v>58</v>
      </c>
      <c r="O78" s="107">
        <f>SUM(O72:O77)</f>
        <v>2.4292056666666664</v>
      </c>
      <c r="P78" s="107"/>
      <c r="Q78" s="49" t="s">
        <v>55</v>
      </c>
      <c r="R78" s="65" t="s">
        <v>59</v>
      </c>
      <c r="S78" s="7">
        <f>SUM(S72:S77)</f>
        <v>29.160000000000004</v>
      </c>
      <c r="T78" s="7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34"/>
      <c r="AK78" s="34"/>
      <c r="AL78" s="34"/>
      <c r="AM78" s="34"/>
      <c r="AMB78" s="62"/>
      <c r="AMC78" s="62"/>
      <c r="AMD78" s="62"/>
      <c r="AME78" s="62"/>
      <c r="AMF78" s="62"/>
      <c r="AMG78" s="62"/>
      <c r="AMH78" s="62"/>
      <c r="AMI78" s="62"/>
      <c r="AMJ78" s="62"/>
    </row>
    <row r="79" spans="1:1024" s="24" customFormat="1" ht="12.95" customHeight="1">
      <c r="A79" s="94"/>
      <c r="B79" s="94"/>
      <c r="C79" s="94"/>
      <c r="D79" s="94"/>
      <c r="E79" s="94"/>
      <c r="F79" s="94"/>
      <c r="G79" s="94"/>
      <c r="H79" s="94"/>
      <c r="I79" s="94"/>
      <c r="J79" s="94"/>
      <c r="K79" s="94"/>
      <c r="L79" s="94"/>
      <c r="M79" s="94"/>
      <c r="N79" s="94"/>
      <c r="O79" s="94"/>
      <c r="P79" s="94"/>
      <c r="Q79" s="94"/>
      <c r="R79" s="94"/>
      <c r="S79" s="94"/>
      <c r="T79" s="94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34"/>
      <c r="AK79" s="34"/>
      <c r="AL79" s="34"/>
      <c r="AM79" s="34"/>
      <c r="AMB79" s="62"/>
      <c r="AMC79" s="62"/>
      <c r="AMD79" s="62"/>
      <c r="AME79" s="62"/>
      <c r="AMF79" s="62"/>
      <c r="AMG79" s="62"/>
      <c r="AMH79" s="62"/>
      <c r="AMI79" s="62"/>
      <c r="AMJ79" s="62"/>
    </row>
    <row r="80" spans="1:1024" s="24" customFormat="1" ht="12.95" customHeight="1">
      <c r="A80" s="99" t="s">
        <v>116</v>
      </c>
      <c r="B80" s="99"/>
      <c r="C80" s="99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99"/>
      <c r="Q80" s="99"/>
      <c r="R80" s="99"/>
      <c r="S80" s="99"/>
      <c r="T80" s="99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34"/>
      <c r="AK80" s="34"/>
      <c r="AL80" s="34"/>
      <c r="AM80" s="34"/>
      <c r="AMB80" s="62"/>
      <c r="AMC80" s="62"/>
      <c r="AMD80" s="62"/>
      <c r="AME80" s="62"/>
      <c r="AMF80" s="62"/>
      <c r="AMG80" s="62"/>
      <c r="AMH80" s="62"/>
      <c r="AMI80" s="62"/>
      <c r="AMJ80" s="62"/>
    </row>
    <row r="81" spans="1:1024" s="24" customFormat="1" ht="12.95" customHeight="1">
      <c r="A81" s="115" t="s">
        <v>117</v>
      </c>
      <c r="B81" s="115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34"/>
      <c r="AK81" s="34"/>
      <c r="AL81" s="34"/>
      <c r="AM81" s="34"/>
      <c r="AMB81" s="62"/>
      <c r="AMC81" s="62"/>
      <c r="AMD81" s="62"/>
      <c r="AME81" s="62"/>
      <c r="AMF81" s="62"/>
      <c r="AMG81" s="62"/>
      <c r="AMH81" s="62"/>
      <c r="AMI81" s="62"/>
      <c r="AMJ81" s="62"/>
    </row>
    <row r="82" spans="1:1024" s="24" customFormat="1" ht="12.95" customHeight="1">
      <c r="A82" s="45" t="s">
        <v>118</v>
      </c>
      <c r="B82" s="102" t="s">
        <v>119</v>
      </c>
      <c r="C82" s="102"/>
      <c r="D82" s="102"/>
      <c r="E82" s="102"/>
      <c r="F82" s="102"/>
      <c r="G82" s="102"/>
      <c r="H82" s="102"/>
      <c r="I82" s="102"/>
      <c r="J82" s="102"/>
      <c r="K82" s="102"/>
      <c r="L82" s="102"/>
      <c r="M82" s="102"/>
      <c r="N82" s="102"/>
      <c r="O82" s="102"/>
      <c r="P82" s="102"/>
      <c r="Q82" s="102"/>
      <c r="R82" s="102"/>
      <c r="S82" s="102" t="s">
        <v>56</v>
      </c>
      <c r="T82" s="102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34"/>
      <c r="AK82" s="34"/>
      <c r="AL82" s="34"/>
      <c r="AM82" s="34"/>
      <c r="AMB82" s="62"/>
      <c r="AMC82" s="62"/>
      <c r="AMD82" s="62"/>
      <c r="AME82" s="62"/>
      <c r="AMF82" s="62"/>
      <c r="AMG82" s="62"/>
      <c r="AMH82" s="62"/>
      <c r="AMI82" s="62"/>
      <c r="AMJ82" s="62"/>
    </row>
    <row r="83" spans="1:1024" s="24" customFormat="1" ht="12.95" customHeight="1">
      <c r="A83" s="47" t="s">
        <v>27</v>
      </c>
      <c r="B83" s="89" t="s">
        <v>120</v>
      </c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36" t="s">
        <v>58</v>
      </c>
      <c r="O83" s="105">
        <f>1/12*100</f>
        <v>8.3333333333333321</v>
      </c>
      <c r="P83" s="105"/>
      <c r="Q83" s="29" t="s">
        <v>55</v>
      </c>
      <c r="R83" s="40" t="s">
        <v>59</v>
      </c>
      <c r="S83" s="106">
        <f t="shared" ref="S83:S88" si="2">ROUND((S$34*O83/100),2)</f>
        <v>100</v>
      </c>
      <c r="T83" s="10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34"/>
      <c r="AK83" s="34"/>
      <c r="AL83" s="34"/>
      <c r="AM83" s="34"/>
      <c r="AMB83" s="62"/>
      <c r="AMC83" s="62"/>
      <c r="AMD83" s="62"/>
      <c r="AME83" s="62"/>
      <c r="AMF83" s="62"/>
      <c r="AMG83" s="62"/>
      <c r="AMH83" s="62"/>
      <c r="AMI83" s="62"/>
      <c r="AMJ83" s="62"/>
    </row>
    <row r="84" spans="1:1024" s="24" customFormat="1" ht="12.95" customHeight="1">
      <c r="A84" s="47" t="s">
        <v>29</v>
      </c>
      <c r="B84" s="89" t="s">
        <v>121</v>
      </c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36" t="s">
        <v>58</v>
      </c>
      <c r="O84" s="105">
        <f>8/30/12*100</f>
        <v>2.2222222222222223</v>
      </c>
      <c r="P84" s="105"/>
      <c r="Q84" s="29" t="s">
        <v>55</v>
      </c>
      <c r="R84" s="40" t="s">
        <v>59</v>
      </c>
      <c r="S84" s="106">
        <f t="shared" si="2"/>
        <v>26.67</v>
      </c>
      <c r="T84" s="10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34"/>
      <c r="AK84" s="34"/>
      <c r="AL84" s="34"/>
      <c r="AM84" s="34"/>
      <c r="AMB84" s="62"/>
      <c r="AMC84" s="62"/>
      <c r="AMD84" s="62"/>
      <c r="AME84" s="62"/>
      <c r="AMF84" s="62"/>
      <c r="AMG84" s="62"/>
      <c r="AMH84" s="62"/>
      <c r="AMI84" s="62"/>
      <c r="AMJ84" s="62"/>
    </row>
    <row r="85" spans="1:1024" s="24" customFormat="1" ht="12.95" customHeight="1">
      <c r="A85" s="47" t="s">
        <v>33</v>
      </c>
      <c r="B85" s="111" t="s">
        <v>122</v>
      </c>
      <c r="C85" s="111"/>
      <c r="D85" s="111"/>
      <c r="E85" s="111"/>
      <c r="F85" s="111"/>
      <c r="G85" s="111"/>
      <c r="H85" s="111"/>
      <c r="I85" s="111"/>
      <c r="J85" s="111"/>
      <c r="K85" s="111"/>
      <c r="L85" s="111"/>
      <c r="M85" s="111"/>
      <c r="N85" s="36" t="s">
        <v>58</v>
      </c>
      <c r="O85" s="105">
        <f>20/30/12*0.015*100</f>
        <v>8.3333333333333329E-2</v>
      </c>
      <c r="P85" s="105"/>
      <c r="Q85" s="29" t="s">
        <v>55</v>
      </c>
      <c r="R85" s="40" t="s">
        <v>59</v>
      </c>
      <c r="S85" s="106">
        <f t="shared" si="2"/>
        <v>1</v>
      </c>
      <c r="T85" s="10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34"/>
      <c r="AK85" s="34"/>
      <c r="AL85" s="34"/>
      <c r="AM85" s="34"/>
      <c r="AMB85" s="62"/>
      <c r="AMC85" s="62"/>
      <c r="AMD85" s="62"/>
      <c r="AME85" s="62"/>
      <c r="AMF85" s="62"/>
      <c r="AMG85" s="62"/>
      <c r="AMH85" s="62"/>
      <c r="AMI85" s="62"/>
      <c r="AMJ85" s="62"/>
    </row>
    <row r="86" spans="1:1024" s="24" customFormat="1" ht="12.95" customHeight="1">
      <c r="A86" s="47" t="s">
        <v>36</v>
      </c>
      <c r="B86" s="89" t="s">
        <v>123</v>
      </c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36" t="s">
        <v>58</v>
      </c>
      <c r="O86" s="105">
        <f>(15/30)/12*0.0086*100</f>
        <v>3.5833333333333335E-2</v>
      </c>
      <c r="P86" s="105"/>
      <c r="Q86" s="29" t="s">
        <v>55</v>
      </c>
      <c r="R86" s="40" t="s">
        <v>59</v>
      </c>
      <c r="S86" s="106">
        <f t="shared" si="2"/>
        <v>0.43</v>
      </c>
      <c r="T86" s="106"/>
      <c r="U86" s="41" t="s">
        <v>113</v>
      </c>
      <c r="V86" s="41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34"/>
      <c r="AK86" s="34"/>
      <c r="AL86" s="34"/>
      <c r="AM86" s="34"/>
      <c r="AMB86" s="62"/>
      <c r="AMC86" s="62"/>
      <c r="AMD86" s="62"/>
      <c r="AME86" s="62"/>
      <c r="AMF86" s="62"/>
      <c r="AMG86" s="62"/>
      <c r="AMH86" s="62"/>
      <c r="AMI86" s="62"/>
      <c r="AMJ86" s="62"/>
    </row>
    <row r="87" spans="1:1024" s="24" customFormat="1" ht="12.95" customHeight="1">
      <c r="A87" s="47" t="s">
        <v>65</v>
      </c>
      <c r="B87" s="89" t="s">
        <v>124</v>
      </c>
      <c r="C87" s="89"/>
      <c r="D87" s="89"/>
      <c r="E87" s="89"/>
      <c r="F87" s="89"/>
      <c r="G87" s="89"/>
      <c r="H87" s="89"/>
      <c r="I87" s="89"/>
      <c r="J87" s="89"/>
      <c r="K87" s="89"/>
      <c r="L87" s="89"/>
      <c r="M87" s="89"/>
      <c r="N87" s="36" t="s">
        <v>58</v>
      </c>
      <c r="O87" s="105">
        <f>(6/12)*0.368*0.622*0.812*((1.86/31)/12)*100</f>
        <v>4.6465888000000004E-2</v>
      </c>
      <c r="P87" s="105"/>
      <c r="Q87" s="29" t="s">
        <v>55</v>
      </c>
      <c r="R87" s="40" t="s">
        <v>59</v>
      </c>
      <c r="S87" s="106">
        <f t="shared" si="2"/>
        <v>0.56000000000000005</v>
      </c>
      <c r="T87" s="10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34"/>
      <c r="AK87" s="34"/>
      <c r="AL87" s="34"/>
      <c r="AM87" s="34"/>
      <c r="AMB87" s="62"/>
      <c r="AMC87" s="62"/>
      <c r="AMD87" s="62"/>
      <c r="AME87" s="62"/>
      <c r="AMF87" s="62"/>
      <c r="AMG87" s="62"/>
      <c r="AMH87" s="62"/>
      <c r="AMI87" s="62"/>
      <c r="AMJ87" s="62"/>
    </row>
    <row r="88" spans="1:1024" s="24" customFormat="1" ht="12.95" customHeight="1">
      <c r="A88" s="47" t="s">
        <v>88</v>
      </c>
      <c r="B88" s="89" t="s">
        <v>125</v>
      </c>
      <c r="C88" s="89"/>
      <c r="D88" s="89"/>
      <c r="E88" s="89"/>
      <c r="F88" s="89"/>
      <c r="G88" s="89"/>
      <c r="H88" s="89"/>
      <c r="I88" s="89"/>
      <c r="J88" s="89"/>
      <c r="K88" s="89"/>
      <c r="L88" s="89"/>
      <c r="M88" s="89"/>
      <c r="N88" s="36" t="s">
        <v>58</v>
      </c>
      <c r="O88" s="105"/>
      <c r="P88" s="105"/>
      <c r="Q88" s="29" t="s">
        <v>55</v>
      </c>
      <c r="R88" s="40" t="s">
        <v>59</v>
      </c>
      <c r="S88" s="106">
        <f t="shared" si="2"/>
        <v>0</v>
      </c>
      <c r="T88" s="10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34"/>
      <c r="AK88" s="34"/>
      <c r="AL88" s="34"/>
      <c r="AM88" s="34"/>
      <c r="AMB88" s="62"/>
      <c r="AMC88" s="62"/>
      <c r="AMD88" s="62"/>
      <c r="AME88" s="62"/>
      <c r="AMF88" s="62"/>
      <c r="AMG88" s="62"/>
      <c r="AMH88" s="62"/>
      <c r="AMI88" s="62"/>
      <c r="AMJ88" s="62"/>
    </row>
    <row r="89" spans="1:1024" s="24" customFormat="1" ht="12.95" customHeight="1">
      <c r="A89" s="7" t="s">
        <v>126</v>
      </c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48" t="s">
        <v>58</v>
      </c>
      <c r="O89" s="107">
        <f>SUM(O83:O88)</f>
        <v>10.72118811022222</v>
      </c>
      <c r="P89" s="107"/>
      <c r="Q89" s="49" t="s">
        <v>55</v>
      </c>
      <c r="R89" s="65" t="s">
        <v>59</v>
      </c>
      <c r="S89" s="7">
        <f>SUM(S83:S88)</f>
        <v>128.66</v>
      </c>
      <c r="T89" s="7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34"/>
      <c r="AK89" s="34"/>
      <c r="AL89" s="34"/>
      <c r="AM89" s="34"/>
      <c r="AMB89" s="62"/>
      <c r="AMC89" s="62"/>
      <c r="AMD89" s="62"/>
      <c r="AME89" s="62"/>
      <c r="AMF89" s="62"/>
      <c r="AMG89" s="62"/>
      <c r="AMH89" s="62"/>
      <c r="AMI89" s="62"/>
      <c r="AMJ89" s="62"/>
    </row>
    <row r="90" spans="1:1024" s="24" customFormat="1" ht="12.95" customHeight="1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34"/>
      <c r="AK90" s="34"/>
      <c r="AL90" s="34"/>
      <c r="AM90" s="34"/>
      <c r="AMB90" s="62"/>
      <c r="AMC90" s="62"/>
      <c r="AMD90" s="62"/>
      <c r="AME90" s="62"/>
      <c r="AMF90" s="62"/>
      <c r="AMG90" s="62"/>
      <c r="AMH90" s="62"/>
      <c r="AMI90" s="62"/>
      <c r="AMJ90" s="62"/>
    </row>
    <row r="91" spans="1:1024" s="24" customFormat="1" ht="12.95" customHeight="1">
      <c r="A91" s="115" t="s">
        <v>127</v>
      </c>
      <c r="B91" s="115"/>
      <c r="C91" s="115"/>
      <c r="D91" s="115"/>
      <c r="E91" s="115"/>
      <c r="F91" s="115"/>
      <c r="G91" s="115"/>
      <c r="H91" s="115"/>
      <c r="I91" s="115"/>
      <c r="J91" s="115"/>
      <c r="K91" s="115"/>
      <c r="L91" s="115"/>
      <c r="M91" s="115"/>
      <c r="N91" s="115"/>
      <c r="O91" s="115"/>
      <c r="P91" s="115"/>
      <c r="Q91" s="115"/>
      <c r="R91" s="115"/>
      <c r="S91" s="115"/>
      <c r="T91" s="115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34"/>
      <c r="AK91" s="34"/>
      <c r="AL91" s="34"/>
      <c r="AM91" s="34"/>
      <c r="AMB91" s="62"/>
      <c r="AMC91" s="62"/>
      <c r="AMD91" s="62"/>
      <c r="AME91" s="62"/>
      <c r="AMF91" s="62"/>
      <c r="AMG91" s="62"/>
      <c r="AMH91" s="62"/>
      <c r="AMI91" s="62"/>
      <c r="AMJ91" s="62"/>
    </row>
    <row r="92" spans="1:1024" s="24" customFormat="1" ht="12.95" customHeight="1">
      <c r="A92" s="45" t="s">
        <v>128</v>
      </c>
      <c r="B92" s="102" t="s">
        <v>129</v>
      </c>
      <c r="C92" s="102"/>
      <c r="D92" s="102"/>
      <c r="E92" s="102"/>
      <c r="F92" s="102"/>
      <c r="G92" s="102"/>
      <c r="H92" s="102"/>
      <c r="I92" s="102"/>
      <c r="J92" s="102"/>
      <c r="K92" s="102"/>
      <c r="L92" s="102"/>
      <c r="M92" s="102"/>
      <c r="N92" s="102"/>
      <c r="O92" s="102"/>
      <c r="P92" s="102"/>
      <c r="Q92" s="102"/>
      <c r="R92" s="102"/>
      <c r="S92" s="102" t="s">
        <v>56</v>
      </c>
      <c r="T92" s="102"/>
      <c r="V92" s="6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34"/>
      <c r="AK92" s="34"/>
      <c r="AL92" s="34"/>
      <c r="AM92" s="34"/>
      <c r="AMB92" s="62"/>
      <c r="AMC92" s="62"/>
      <c r="AMD92" s="62"/>
      <c r="AME92" s="62"/>
      <c r="AMF92" s="62"/>
      <c r="AMG92" s="62"/>
      <c r="AMH92" s="62"/>
      <c r="AMI92" s="62"/>
      <c r="AMJ92" s="62"/>
    </row>
    <row r="93" spans="1:1024" s="24" customFormat="1" ht="12.95" customHeight="1">
      <c r="A93" s="47" t="s">
        <v>27</v>
      </c>
      <c r="B93" s="89" t="s">
        <v>130</v>
      </c>
      <c r="C93" s="89"/>
      <c r="D93" s="89"/>
      <c r="E93" s="89"/>
      <c r="F93" s="89"/>
      <c r="G93" s="89"/>
      <c r="H93" s="89"/>
      <c r="I93" s="89"/>
      <c r="J93" s="89"/>
      <c r="K93" s="89"/>
      <c r="L93" s="89"/>
      <c r="M93" s="89"/>
      <c r="N93" s="36" t="s">
        <v>58</v>
      </c>
      <c r="O93" s="105">
        <v>0</v>
      </c>
      <c r="P93" s="105"/>
      <c r="Q93" s="29" t="s">
        <v>55</v>
      </c>
      <c r="R93" s="40" t="s">
        <v>59</v>
      </c>
      <c r="S93" s="128">
        <f>(((S28+S29)/220)*15.22+((((S28+S29)/220)*15.22)*O93))*W93</f>
        <v>0</v>
      </c>
      <c r="T93" s="128"/>
      <c r="U93" s="67"/>
      <c r="V93" s="67"/>
      <c r="W93" s="28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34"/>
      <c r="AK93" s="34"/>
      <c r="AL93" s="34"/>
      <c r="AM93" s="34"/>
      <c r="AMB93" s="62"/>
      <c r="AMC93" s="62"/>
      <c r="AMD93" s="62"/>
      <c r="AME93" s="62"/>
      <c r="AMF93" s="62"/>
      <c r="AMG93" s="62"/>
      <c r="AMH93" s="62"/>
      <c r="AMI93" s="62"/>
      <c r="AMJ93" s="62"/>
    </row>
    <row r="94" spans="1:1024" s="24" customFormat="1" ht="12.95" customHeight="1">
      <c r="A94" s="7" t="s">
        <v>131</v>
      </c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48" t="s">
        <v>58</v>
      </c>
      <c r="O94" s="107">
        <f>SUM(O93:O93)</f>
        <v>0</v>
      </c>
      <c r="P94" s="107"/>
      <c r="Q94" s="49" t="s">
        <v>55</v>
      </c>
      <c r="R94" s="65" t="s">
        <v>59</v>
      </c>
      <c r="S94" s="129">
        <f>S93</f>
        <v>0</v>
      </c>
      <c r="T94" s="129"/>
      <c r="U94" s="67"/>
      <c r="V94" s="67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34"/>
      <c r="AK94" s="34"/>
      <c r="AL94" s="34"/>
      <c r="AM94" s="34"/>
      <c r="AMB94" s="62"/>
      <c r="AMC94" s="62"/>
      <c r="AMD94" s="62"/>
      <c r="AME94" s="62"/>
      <c r="AMF94" s="62"/>
      <c r="AMG94" s="62"/>
      <c r="AMH94" s="62"/>
      <c r="AMI94" s="62"/>
      <c r="AMJ94" s="62"/>
    </row>
    <row r="95" spans="1:1024" s="24" customFormat="1" ht="12.95" customHeight="1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68"/>
      <c r="V95" s="68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34"/>
      <c r="AK95" s="34"/>
      <c r="AL95" s="34"/>
      <c r="AM95" s="34"/>
      <c r="AMB95" s="62"/>
      <c r="AMC95" s="62"/>
      <c r="AMD95" s="62"/>
      <c r="AME95" s="62"/>
      <c r="AMF95" s="62"/>
      <c r="AMG95" s="62"/>
      <c r="AMH95" s="62"/>
      <c r="AMI95" s="62"/>
      <c r="AMJ95" s="62"/>
    </row>
    <row r="96" spans="1:1024" s="24" customFormat="1" ht="12.95" customHeight="1">
      <c r="A96" s="121" t="s">
        <v>132</v>
      </c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34"/>
      <c r="AK96" s="34"/>
      <c r="AL96" s="34"/>
      <c r="AM96" s="34"/>
      <c r="AMB96" s="62"/>
      <c r="AMC96" s="62"/>
      <c r="AMD96" s="62"/>
      <c r="AME96" s="62"/>
      <c r="AMF96" s="62"/>
      <c r="AMG96" s="62"/>
      <c r="AMH96" s="62"/>
      <c r="AMI96" s="62"/>
      <c r="AMJ96" s="62"/>
    </row>
    <row r="97" spans="1:1024" s="24" customFormat="1" ht="12.95" customHeight="1">
      <c r="A97" s="61">
        <v>2</v>
      </c>
      <c r="B97" s="122" t="s">
        <v>104</v>
      </c>
      <c r="C97" s="122"/>
      <c r="D97" s="122"/>
      <c r="E97" s="122"/>
      <c r="F97" s="122"/>
      <c r="G97" s="122"/>
      <c r="H97" s="122"/>
      <c r="I97" s="122"/>
      <c r="J97" s="122"/>
      <c r="K97" s="122"/>
      <c r="L97" s="122"/>
      <c r="M97" s="122"/>
      <c r="N97" s="122"/>
      <c r="O97" s="122"/>
      <c r="P97" s="122"/>
      <c r="Q97" s="122"/>
      <c r="R97" s="122"/>
      <c r="S97" s="123" t="s">
        <v>56</v>
      </c>
      <c r="T97" s="123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34"/>
      <c r="AK97" s="34"/>
      <c r="AL97" s="34"/>
      <c r="AM97" s="34"/>
      <c r="AMB97" s="62"/>
      <c r="AMC97" s="62"/>
      <c r="AMD97" s="62"/>
      <c r="AME97" s="62"/>
      <c r="AMF97" s="62"/>
      <c r="AMG97" s="62"/>
      <c r="AMH97" s="62"/>
      <c r="AMI97" s="62"/>
      <c r="AMJ97" s="62"/>
    </row>
    <row r="98" spans="1:1024" s="24" customFormat="1" ht="12.95" customHeight="1">
      <c r="A98" s="61" t="s">
        <v>118</v>
      </c>
      <c r="B98" s="124" t="s">
        <v>133</v>
      </c>
      <c r="C98" s="124"/>
      <c r="D98" s="124"/>
      <c r="E98" s="124"/>
      <c r="F98" s="124"/>
      <c r="G98" s="124"/>
      <c r="H98" s="124"/>
      <c r="I98" s="124"/>
      <c r="J98" s="124"/>
      <c r="K98" s="124"/>
      <c r="L98" s="124"/>
      <c r="M98" s="124"/>
      <c r="N98" s="124"/>
      <c r="O98" s="124"/>
      <c r="P98" s="124"/>
      <c r="Q98" s="124"/>
      <c r="R98" s="124"/>
      <c r="S98" s="125">
        <f>S89</f>
        <v>128.66</v>
      </c>
      <c r="T98" s="125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34"/>
      <c r="AK98" s="34"/>
      <c r="AL98" s="34"/>
      <c r="AM98" s="34"/>
      <c r="AMB98" s="62"/>
      <c r="AMC98" s="62"/>
      <c r="AMD98" s="62"/>
      <c r="AME98" s="62"/>
      <c r="AMF98" s="62"/>
      <c r="AMG98" s="62"/>
      <c r="AMH98" s="62"/>
      <c r="AMI98" s="62"/>
      <c r="AMJ98" s="62"/>
    </row>
    <row r="99" spans="1:1024" s="24" customFormat="1" ht="12.95" customHeight="1">
      <c r="A99" s="61" t="s">
        <v>128</v>
      </c>
      <c r="B99" s="124" t="s">
        <v>134</v>
      </c>
      <c r="C99" s="124"/>
      <c r="D99" s="124"/>
      <c r="E99" s="124"/>
      <c r="F99" s="124"/>
      <c r="G99" s="124"/>
      <c r="H99" s="124"/>
      <c r="I99" s="124"/>
      <c r="J99" s="124"/>
      <c r="K99" s="124"/>
      <c r="L99" s="124"/>
      <c r="M99" s="124"/>
      <c r="N99" s="124"/>
      <c r="O99" s="124"/>
      <c r="P99" s="124"/>
      <c r="Q99" s="124"/>
      <c r="R99" s="124"/>
      <c r="S99" s="125">
        <f>S94</f>
        <v>0</v>
      </c>
      <c r="T99" s="125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34"/>
      <c r="AK99" s="34"/>
      <c r="AL99" s="34"/>
      <c r="AM99" s="34"/>
      <c r="AMB99" s="62"/>
      <c r="AMC99" s="62"/>
      <c r="AMD99" s="62"/>
      <c r="AME99" s="62"/>
      <c r="AMF99" s="62"/>
      <c r="AMG99" s="62"/>
      <c r="AMH99" s="62"/>
      <c r="AMI99" s="62"/>
      <c r="AMJ99" s="62"/>
    </row>
    <row r="100" spans="1:1024" s="24" customFormat="1" ht="12.95" customHeight="1">
      <c r="A100" s="126" t="s">
        <v>135</v>
      </c>
      <c r="B100" s="126"/>
      <c r="C100" s="126"/>
      <c r="D100" s="126"/>
      <c r="E100" s="126"/>
      <c r="F100" s="126"/>
      <c r="G100" s="126"/>
      <c r="H100" s="126"/>
      <c r="I100" s="126"/>
      <c r="J100" s="126"/>
      <c r="K100" s="126"/>
      <c r="L100" s="126"/>
      <c r="M100" s="126"/>
      <c r="N100" s="126"/>
      <c r="O100" s="126"/>
      <c r="P100" s="126"/>
      <c r="Q100" s="126"/>
      <c r="R100" s="126"/>
      <c r="S100" s="127">
        <f>SUM(S97:S99)</f>
        <v>128.66</v>
      </c>
      <c r="T100" s="127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34"/>
      <c r="AK100" s="34"/>
      <c r="AL100" s="34"/>
      <c r="AM100" s="34"/>
      <c r="AMB100" s="62"/>
      <c r="AMC100" s="62"/>
      <c r="AMD100" s="62"/>
      <c r="AME100" s="62"/>
      <c r="AMF100" s="62"/>
      <c r="AMG100" s="62"/>
      <c r="AMH100" s="62"/>
      <c r="AMI100" s="62"/>
      <c r="AMJ100" s="62"/>
    </row>
    <row r="101" spans="1:1024" s="24" customFormat="1" ht="12.95" customHeight="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34"/>
      <c r="AK101" s="34"/>
      <c r="AL101" s="34"/>
      <c r="AM101" s="34"/>
      <c r="AMB101" s="62"/>
      <c r="AMC101" s="62"/>
      <c r="AMD101" s="62"/>
      <c r="AME101" s="62"/>
      <c r="AMF101" s="62"/>
      <c r="AMG101" s="62"/>
      <c r="AMH101" s="62"/>
      <c r="AMI101" s="62"/>
      <c r="AMJ101" s="62"/>
    </row>
    <row r="102" spans="1:1024" s="24" customFormat="1" ht="12.95" customHeight="1">
      <c r="A102" s="130" t="s">
        <v>136</v>
      </c>
      <c r="B102" s="130"/>
      <c r="C102" s="130"/>
      <c r="D102" s="130"/>
      <c r="E102" s="130"/>
      <c r="F102" s="130"/>
      <c r="G102" s="130"/>
      <c r="H102" s="130"/>
      <c r="I102" s="130"/>
      <c r="J102" s="130"/>
      <c r="K102" s="130"/>
      <c r="L102" s="130"/>
      <c r="M102" s="130"/>
      <c r="N102" s="130"/>
      <c r="O102" s="130"/>
      <c r="P102" s="130"/>
      <c r="Q102" s="130"/>
      <c r="R102" s="130"/>
      <c r="S102" s="130"/>
      <c r="T102" s="130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34"/>
      <c r="AK102" s="34"/>
      <c r="AL102" s="34"/>
      <c r="AM102" s="34"/>
      <c r="AMB102" s="62"/>
      <c r="AMC102" s="62"/>
      <c r="AMD102" s="62"/>
      <c r="AME102" s="62"/>
      <c r="AMF102" s="62"/>
      <c r="AMG102" s="62"/>
      <c r="AMH102" s="62"/>
      <c r="AMI102" s="62"/>
      <c r="AMJ102" s="62"/>
    </row>
    <row r="103" spans="1:1024" s="24" customFormat="1" ht="12.95" customHeight="1">
      <c r="A103" s="63">
        <v>5</v>
      </c>
      <c r="B103" s="101" t="s">
        <v>137</v>
      </c>
      <c r="C103" s="101"/>
      <c r="D103" s="101"/>
      <c r="E103" s="101"/>
      <c r="F103" s="101"/>
      <c r="G103" s="101"/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16" t="s">
        <v>56</v>
      </c>
      <c r="T103" s="11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34"/>
      <c r="AK103" s="34"/>
      <c r="AL103" s="34"/>
      <c r="AM103" s="34"/>
      <c r="AMB103" s="62"/>
      <c r="AMC103" s="62"/>
      <c r="AMD103" s="62"/>
      <c r="AME103" s="62"/>
      <c r="AMF103" s="62"/>
      <c r="AMG103" s="62"/>
      <c r="AMH103" s="62"/>
      <c r="AMI103" s="62"/>
      <c r="AMJ103" s="62"/>
    </row>
    <row r="104" spans="1:1024" s="24" customFormat="1">
      <c r="A104" s="63" t="s">
        <v>27</v>
      </c>
      <c r="B104" s="89" t="s">
        <v>138</v>
      </c>
      <c r="C104" s="89"/>
      <c r="D104" s="89"/>
      <c r="E104" s="89"/>
      <c r="F104" s="89"/>
      <c r="G104" s="89"/>
      <c r="H104" s="89"/>
      <c r="I104" s="89"/>
      <c r="J104" s="89"/>
      <c r="K104" s="89"/>
      <c r="L104" s="89"/>
      <c r="M104" s="89"/>
      <c r="N104" s="89"/>
      <c r="O104" s="89"/>
      <c r="P104" s="89"/>
      <c r="Q104" s="89"/>
      <c r="R104" s="89"/>
      <c r="S104" s="119">
        <f>'UNIFORMES E MATERIAIS'!E12</f>
        <v>35.191666666666663</v>
      </c>
      <c r="T104" s="119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34"/>
      <c r="AK104" s="34"/>
      <c r="AL104" s="34"/>
      <c r="AM104" s="34"/>
      <c r="AMB104" s="62"/>
      <c r="AMC104" s="62"/>
      <c r="AMD104" s="62"/>
      <c r="AME104" s="62"/>
      <c r="AMF104" s="62"/>
      <c r="AMG104" s="62"/>
      <c r="AMH104" s="62"/>
      <c r="AMI104" s="62"/>
      <c r="AMJ104" s="62"/>
    </row>
    <row r="105" spans="1:1024" s="24" customFormat="1">
      <c r="A105" s="46" t="s">
        <v>29</v>
      </c>
      <c r="B105" s="89" t="s">
        <v>139</v>
      </c>
      <c r="C105" s="89"/>
      <c r="D105" s="89"/>
      <c r="E105" s="89"/>
      <c r="F105" s="89"/>
      <c r="G105" s="89"/>
      <c r="H105" s="89"/>
      <c r="I105" s="89"/>
      <c r="J105" s="89"/>
      <c r="K105" s="89"/>
      <c r="L105" s="89"/>
      <c r="M105" s="89"/>
      <c r="N105" s="89"/>
      <c r="O105" s="89"/>
      <c r="P105" s="89"/>
      <c r="Q105" s="89"/>
      <c r="R105" s="89"/>
      <c r="S105" s="131"/>
      <c r="T105" s="131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34"/>
      <c r="AK105" s="34"/>
      <c r="AL105" s="34"/>
      <c r="AM105" s="34"/>
      <c r="AMB105" s="62"/>
      <c r="AMC105" s="62"/>
      <c r="AMD105" s="62"/>
      <c r="AME105" s="62"/>
      <c r="AMF105" s="62"/>
      <c r="AMG105" s="62"/>
      <c r="AMH105" s="62"/>
      <c r="AMI105" s="62"/>
      <c r="AMJ105" s="62"/>
    </row>
    <row r="106" spans="1:1024" s="24" customFormat="1">
      <c r="A106" s="69" t="s">
        <v>33</v>
      </c>
      <c r="B106" s="132" t="s">
        <v>140</v>
      </c>
      <c r="C106" s="132"/>
      <c r="D106" s="132"/>
      <c r="E106" s="132"/>
      <c r="F106" s="132"/>
      <c r="G106" s="132"/>
      <c r="H106" s="132"/>
      <c r="I106" s="132"/>
      <c r="J106" s="132"/>
      <c r="K106" s="132"/>
      <c r="L106" s="132"/>
      <c r="M106" s="132"/>
      <c r="N106" s="132"/>
      <c r="O106" s="132"/>
      <c r="P106" s="132"/>
      <c r="Q106" s="132"/>
      <c r="R106" s="132"/>
      <c r="S106" s="133"/>
      <c r="T106" s="133"/>
      <c r="V106" s="41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34"/>
      <c r="AK106" s="34"/>
      <c r="AL106" s="34"/>
      <c r="AM106" s="34"/>
      <c r="AMB106" s="62"/>
      <c r="AMC106" s="62"/>
      <c r="AMD106" s="62"/>
      <c r="AME106" s="62"/>
      <c r="AMF106" s="62"/>
      <c r="AMG106" s="62"/>
      <c r="AMH106" s="62"/>
      <c r="AMI106" s="62"/>
      <c r="AMJ106" s="62"/>
    </row>
    <row r="107" spans="1:1024" s="24" customFormat="1">
      <c r="A107" s="69" t="s">
        <v>36</v>
      </c>
      <c r="B107" s="132" t="s">
        <v>141</v>
      </c>
      <c r="C107" s="132"/>
      <c r="D107" s="132"/>
      <c r="E107" s="132"/>
      <c r="F107" s="132"/>
      <c r="G107" s="132"/>
      <c r="H107" s="132"/>
      <c r="I107" s="132"/>
      <c r="J107" s="132"/>
      <c r="K107" s="132"/>
      <c r="L107" s="132"/>
      <c r="M107" s="132"/>
      <c r="N107" s="132"/>
      <c r="O107" s="132"/>
      <c r="P107" s="132"/>
      <c r="Q107" s="132"/>
      <c r="R107" s="132"/>
      <c r="S107" s="133">
        <f>'UNIFORMES E MATERIAIS'!E21</f>
        <v>5</v>
      </c>
      <c r="T107" s="133"/>
      <c r="V107"/>
      <c r="W107" s="70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34"/>
      <c r="AK107" s="34"/>
      <c r="AL107" s="34"/>
      <c r="AM107" s="34"/>
      <c r="AMB107" s="62"/>
      <c r="AMC107" s="62"/>
      <c r="AMD107" s="62"/>
      <c r="AME107" s="62"/>
      <c r="AMF107" s="62"/>
      <c r="AMG107" s="62"/>
      <c r="AMH107" s="62"/>
      <c r="AMI107" s="62"/>
      <c r="AMJ107" s="62"/>
    </row>
    <row r="108" spans="1:1024" s="24" customFormat="1">
      <c r="A108" s="71"/>
      <c r="B108" s="134" t="s">
        <v>142</v>
      </c>
      <c r="C108" s="134"/>
      <c r="D108" s="134"/>
      <c r="E108" s="134"/>
      <c r="F108" s="134"/>
      <c r="G108" s="134"/>
      <c r="H108" s="134"/>
      <c r="I108" s="134"/>
      <c r="J108" s="134"/>
      <c r="K108" s="134"/>
      <c r="L108" s="134"/>
      <c r="M108" s="134"/>
      <c r="N108" s="134"/>
      <c r="O108" s="134"/>
      <c r="P108" s="134"/>
      <c r="Q108" s="134"/>
      <c r="R108" s="134"/>
      <c r="S108" s="135">
        <f>SUM(S104:S107)</f>
        <v>40.191666666666663</v>
      </c>
      <c r="T108" s="135"/>
      <c r="V108" s="26"/>
      <c r="W108"/>
      <c r="X108" s="26"/>
      <c r="Y108" s="26"/>
      <c r="Z108" s="26"/>
      <c r="AA108"/>
      <c r="AB108" s="26"/>
      <c r="AC108" s="26"/>
      <c r="AD108" s="26"/>
      <c r="AE108" s="26"/>
      <c r="AF108" s="26"/>
      <c r="AG108" s="26"/>
      <c r="AH108" s="26"/>
      <c r="AI108" s="26"/>
      <c r="AJ108" s="34"/>
      <c r="AK108" s="34"/>
      <c r="AL108" s="34"/>
      <c r="AM108" s="34"/>
      <c r="AMB108" s="62"/>
      <c r="AMC108" s="62"/>
      <c r="AMD108" s="62"/>
      <c r="AME108" s="62"/>
      <c r="AMF108" s="62"/>
      <c r="AMG108" s="62"/>
      <c r="AMH108" s="62"/>
      <c r="AMI108" s="62"/>
      <c r="AMJ108" s="62"/>
    </row>
    <row r="109" spans="1:1024" s="24" customFormat="1">
      <c r="A109" s="136"/>
      <c r="B109" s="136"/>
      <c r="C109" s="136"/>
      <c r="D109" s="136"/>
      <c r="E109" s="136"/>
      <c r="F109" s="136"/>
      <c r="G109" s="136"/>
      <c r="H109" s="136"/>
      <c r="I109" s="136"/>
      <c r="J109" s="136"/>
      <c r="K109" s="136"/>
      <c r="L109" s="136"/>
      <c r="M109" s="136"/>
      <c r="N109" s="136"/>
      <c r="O109" s="136"/>
      <c r="P109" s="136"/>
      <c r="Q109" s="136"/>
      <c r="R109" s="136"/>
      <c r="S109" s="136"/>
      <c r="T109" s="13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34"/>
      <c r="AK109" s="34"/>
      <c r="AL109" s="34"/>
      <c r="AM109" s="34"/>
      <c r="AMB109" s="62"/>
      <c r="AMC109" s="62"/>
      <c r="AMD109" s="62"/>
      <c r="AME109" s="62"/>
      <c r="AMF109" s="62"/>
      <c r="AMG109" s="62"/>
      <c r="AMH109" s="62"/>
      <c r="AMI109" s="62"/>
      <c r="AMJ109" s="62"/>
    </row>
    <row r="110" spans="1:1024" s="24" customFormat="1" ht="12.75" customHeight="1">
      <c r="A110" s="137" t="s">
        <v>143</v>
      </c>
      <c r="B110" s="137"/>
      <c r="C110" s="137"/>
      <c r="D110" s="137"/>
      <c r="E110" s="137"/>
      <c r="F110" s="137"/>
      <c r="G110" s="137"/>
      <c r="H110" s="137"/>
      <c r="I110" s="137"/>
      <c r="J110" s="137"/>
      <c r="K110" s="137"/>
      <c r="L110" s="137"/>
      <c r="M110" s="137"/>
      <c r="N110" s="137"/>
      <c r="O110" s="137"/>
      <c r="P110" s="137"/>
      <c r="Q110" s="137"/>
      <c r="R110" s="137"/>
      <c r="S110" s="137"/>
      <c r="T110" s="137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34"/>
      <c r="AK110" s="34"/>
      <c r="AL110" s="34"/>
      <c r="AM110" s="34"/>
      <c r="AMB110" s="62"/>
      <c r="AMC110" s="62"/>
      <c r="AMD110" s="62"/>
      <c r="AME110" s="62"/>
      <c r="AMF110" s="62"/>
      <c r="AMG110" s="62"/>
      <c r="AMH110" s="62"/>
      <c r="AMI110" s="62"/>
      <c r="AMJ110" s="62"/>
    </row>
    <row r="111" spans="1:1024" s="24" customFormat="1" ht="12.95" customHeight="1">
      <c r="A111" s="72">
        <v>6</v>
      </c>
      <c r="B111" s="138" t="s">
        <v>144</v>
      </c>
      <c r="C111" s="138"/>
      <c r="D111" s="138"/>
      <c r="E111" s="138"/>
      <c r="F111" s="138"/>
      <c r="G111" s="138"/>
      <c r="H111" s="138"/>
      <c r="I111" s="138"/>
      <c r="J111" s="138"/>
      <c r="K111" s="138"/>
      <c r="L111" s="139" t="s">
        <v>80</v>
      </c>
      <c r="M111" s="139"/>
      <c r="N111" s="139"/>
      <c r="O111" s="139" t="s">
        <v>145</v>
      </c>
      <c r="P111" s="139"/>
      <c r="Q111" s="139"/>
      <c r="R111" s="139"/>
      <c r="S111" s="139"/>
      <c r="T111" s="139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MB111"/>
      <c r="AMC111"/>
      <c r="AMD111"/>
      <c r="AME111"/>
      <c r="AMF111"/>
      <c r="AMG111"/>
      <c r="AMH111"/>
      <c r="AMI111"/>
      <c r="AMJ111"/>
    </row>
    <row r="112" spans="1:1024" s="24" customFormat="1" ht="24" customHeight="1">
      <c r="A112" s="47" t="s">
        <v>27</v>
      </c>
      <c r="B112" s="140" t="s">
        <v>146</v>
      </c>
      <c r="C112" s="140"/>
      <c r="D112" s="140"/>
      <c r="E112" s="140"/>
      <c r="F112" s="140"/>
      <c r="G112" s="140"/>
      <c r="H112" s="140"/>
      <c r="I112" s="140"/>
      <c r="J112" s="140"/>
      <c r="K112" s="140"/>
      <c r="L112" s="141">
        <v>2.2599999999999998</v>
      </c>
      <c r="M112" s="141"/>
      <c r="N112" s="141"/>
      <c r="O112" s="7">
        <f>O129*L112/100</f>
        <v>47.047361666666667</v>
      </c>
      <c r="P112" s="7"/>
      <c r="Q112" s="7"/>
      <c r="R112" s="7"/>
      <c r="S112" s="7"/>
      <c r="T112" s="7"/>
      <c r="U112" s="41" t="s">
        <v>113</v>
      </c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MB112"/>
      <c r="AMC112"/>
      <c r="AMD112"/>
      <c r="AME112"/>
      <c r="AMF112"/>
      <c r="AMG112"/>
      <c r="AMH112"/>
      <c r="AMI112"/>
      <c r="AMJ112"/>
    </row>
    <row r="113" spans="1:1024" s="24" customFormat="1" ht="24" customHeight="1">
      <c r="A113" s="47" t="s">
        <v>29</v>
      </c>
      <c r="B113" s="142" t="s">
        <v>147</v>
      </c>
      <c r="C113" s="142"/>
      <c r="D113" s="142"/>
      <c r="E113" s="142"/>
      <c r="F113" s="142"/>
      <c r="G113" s="142"/>
      <c r="H113" s="142"/>
      <c r="I113" s="142"/>
      <c r="J113" s="142"/>
      <c r="K113" s="142"/>
      <c r="L113" s="141">
        <v>3.41</v>
      </c>
      <c r="M113" s="141"/>
      <c r="N113" s="141"/>
      <c r="O113" s="7">
        <f>(O129+O112)*L113/100</f>
        <v>72.591705866166677</v>
      </c>
      <c r="P113" s="7"/>
      <c r="Q113" s="7"/>
      <c r="R113" s="7"/>
      <c r="S113" s="7"/>
      <c r="T113" s="7"/>
      <c r="U113" s="41" t="s">
        <v>113</v>
      </c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MB113"/>
      <c r="AMC113"/>
      <c r="AMD113"/>
      <c r="AME113"/>
      <c r="AMF113"/>
      <c r="AMG113"/>
      <c r="AMH113"/>
      <c r="AMI113"/>
      <c r="AMJ113"/>
    </row>
    <row r="114" spans="1:1024" s="24" customFormat="1" ht="13.5" customHeight="1">
      <c r="A114" s="47" t="s">
        <v>33</v>
      </c>
      <c r="B114" s="89" t="s">
        <v>148</v>
      </c>
      <c r="C114" s="89"/>
      <c r="D114" s="89"/>
      <c r="E114" s="89"/>
      <c r="F114" s="89"/>
      <c r="G114" s="89"/>
      <c r="H114" s="89"/>
      <c r="I114" s="89"/>
      <c r="J114" s="89"/>
      <c r="K114" s="89"/>
      <c r="L114" s="7">
        <f>L115+L118</f>
        <v>8.65</v>
      </c>
      <c r="M114" s="7"/>
      <c r="N114" s="7"/>
      <c r="O114" s="7">
        <f>O115+O118</f>
        <v>208.45039245567244</v>
      </c>
      <c r="P114" s="7"/>
      <c r="Q114" s="7"/>
      <c r="R114" s="7"/>
      <c r="S114" s="7"/>
      <c r="T114" s="7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MB114"/>
      <c r="AMC114"/>
      <c r="AMD114"/>
      <c r="AME114"/>
      <c r="AMF114"/>
      <c r="AMG114"/>
      <c r="AMH114"/>
      <c r="AMI114"/>
      <c r="AMJ114"/>
    </row>
    <row r="115" spans="1:1024" s="24" customFormat="1" ht="13.5" customHeight="1">
      <c r="A115" s="30"/>
      <c r="B115" s="9" t="s">
        <v>149</v>
      </c>
      <c r="C115" s="9"/>
      <c r="D115" s="9"/>
      <c r="E115" s="9"/>
      <c r="F115" s="9"/>
      <c r="G115" s="9"/>
      <c r="H115" s="9"/>
      <c r="I115" s="9"/>
      <c r="J115" s="9"/>
      <c r="K115" s="9"/>
      <c r="L115" s="7">
        <f>L117+L116</f>
        <v>3.65</v>
      </c>
      <c r="M115" s="7"/>
      <c r="N115" s="7"/>
      <c r="O115" s="7">
        <f>O117+O116</f>
        <v>87.958836122913809</v>
      </c>
      <c r="P115" s="7"/>
      <c r="Q115" s="7"/>
      <c r="R115" s="7"/>
      <c r="S115" s="7"/>
      <c r="T115" s="7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MB115"/>
      <c r="AMC115"/>
      <c r="AMD115"/>
      <c r="AME115"/>
      <c r="AMF115"/>
      <c r="AMG115"/>
      <c r="AMH115"/>
      <c r="AMI115"/>
      <c r="AMJ115"/>
    </row>
    <row r="116" spans="1:1024" s="24" customFormat="1" ht="13.5" customHeight="1">
      <c r="A116" s="30"/>
      <c r="B116" s="89" t="s">
        <v>150</v>
      </c>
      <c r="C116" s="89"/>
      <c r="D116" s="89"/>
      <c r="E116" s="89"/>
      <c r="F116" s="89"/>
      <c r="G116" s="89"/>
      <c r="H116" s="89"/>
      <c r="I116" s="89"/>
      <c r="J116" s="89"/>
      <c r="K116" s="89"/>
      <c r="L116" s="143">
        <v>0.65</v>
      </c>
      <c r="M116" s="143"/>
      <c r="N116" s="143"/>
      <c r="O116" s="106">
        <f>L116/100*O132</f>
        <v>15.663902323258624</v>
      </c>
      <c r="P116" s="106"/>
      <c r="Q116" s="106"/>
      <c r="R116" s="106"/>
      <c r="S116" s="106"/>
      <c r="T116" s="10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MB116"/>
      <c r="AMC116"/>
      <c r="AMD116"/>
      <c r="AME116"/>
      <c r="AMF116"/>
      <c r="AMG116"/>
      <c r="AMH116"/>
      <c r="AMI116"/>
      <c r="AMJ116"/>
    </row>
    <row r="117" spans="1:1024" s="24" customFormat="1" ht="13.5" customHeight="1">
      <c r="A117" s="30"/>
      <c r="B117" s="89" t="s">
        <v>151</v>
      </c>
      <c r="C117" s="89"/>
      <c r="D117" s="89"/>
      <c r="E117" s="89"/>
      <c r="F117" s="89"/>
      <c r="G117" s="89"/>
      <c r="H117" s="89"/>
      <c r="I117" s="89"/>
      <c r="J117" s="89"/>
      <c r="K117" s="89"/>
      <c r="L117" s="143">
        <v>3</v>
      </c>
      <c r="M117" s="143"/>
      <c r="N117" s="143"/>
      <c r="O117" s="106">
        <f>L117/100*O132</f>
        <v>72.294933799655183</v>
      </c>
      <c r="P117" s="106"/>
      <c r="Q117" s="106"/>
      <c r="R117" s="106"/>
      <c r="S117" s="106"/>
      <c r="T117" s="10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MB117"/>
      <c r="AMC117"/>
      <c r="AMD117"/>
      <c r="AME117"/>
      <c r="AMF117"/>
      <c r="AMG117"/>
      <c r="AMH117"/>
      <c r="AMI117"/>
      <c r="AMJ117"/>
    </row>
    <row r="118" spans="1:1024" s="24" customFormat="1" ht="13.5" customHeight="1">
      <c r="A118" s="30"/>
      <c r="B118" s="9" t="s">
        <v>152</v>
      </c>
      <c r="C118" s="9"/>
      <c r="D118" s="9"/>
      <c r="E118" s="9"/>
      <c r="F118" s="9"/>
      <c r="G118" s="9"/>
      <c r="H118" s="9"/>
      <c r="I118" s="9"/>
      <c r="J118" s="9"/>
      <c r="K118" s="9"/>
      <c r="L118" s="144">
        <f>SUM(L119:N119)</f>
        <v>5</v>
      </c>
      <c r="M118" s="144"/>
      <c r="N118" s="144"/>
      <c r="O118" s="7">
        <f>O119</f>
        <v>120.49155633275865</v>
      </c>
      <c r="P118" s="7"/>
      <c r="Q118" s="7"/>
      <c r="R118" s="7"/>
      <c r="S118" s="7"/>
      <c r="T118" s="7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MB118"/>
      <c r="AMC118"/>
      <c r="AMD118"/>
      <c r="AME118"/>
      <c r="AMF118"/>
      <c r="AMG118"/>
      <c r="AMH118"/>
      <c r="AMI118"/>
      <c r="AMJ118"/>
    </row>
    <row r="119" spans="1:1024" s="24" customFormat="1" ht="13.5" customHeight="1">
      <c r="A119" s="30"/>
      <c r="B119" s="89" t="s">
        <v>153</v>
      </c>
      <c r="C119" s="89"/>
      <c r="D119" s="89"/>
      <c r="E119" s="89"/>
      <c r="F119" s="89"/>
      <c r="G119" s="89"/>
      <c r="H119" s="89"/>
      <c r="I119" s="89"/>
      <c r="J119" s="89"/>
      <c r="K119" s="89"/>
      <c r="L119" s="143">
        <v>5</v>
      </c>
      <c r="M119" s="143"/>
      <c r="N119" s="143"/>
      <c r="O119" s="106">
        <f>L119/100*O132</f>
        <v>120.49155633275865</v>
      </c>
      <c r="P119" s="106"/>
      <c r="Q119" s="106"/>
      <c r="R119" s="106"/>
      <c r="S119" s="106"/>
      <c r="T119" s="10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MB119"/>
      <c r="AMC119"/>
      <c r="AMD119"/>
      <c r="AME119"/>
      <c r="AMF119"/>
      <c r="AMG119"/>
      <c r="AMH119"/>
      <c r="AMI119"/>
      <c r="AMJ119"/>
    </row>
    <row r="120" spans="1:1024" s="24" customFormat="1" ht="13.5" customHeight="1">
      <c r="A120" s="27"/>
      <c r="B120" s="7" t="s">
        <v>154</v>
      </c>
      <c r="C120" s="7"/>
      <c r="D120" s="7"/>
      <c r="E120" s="7"/>
      <c r="F120" s="7"/>
      <c r="G120" s="7"/>
      <c r="H120" s="7"/>
      <c r="I120" s="7"/>
      <c r="J120" s="7"/>
      <c r="K120" s="7"/>
      <c r="L120" s="81">
        <f>L112+L113+L114</f>
        <v>14.32</v>
      </c>
      <c r="M120" s="81"/>
      <c r="N120" s="81"/>
      <c r="O120" s="7">
        <f>O112+O115+O118+O113</f>
        <v>328.08945998850584</v>
      </c>
      <c r="P120" s="7"/>
      <c r="Q120" s="7"/>
      <c r="R120" s="7"/>
      <c r="S120" s="7"/>
      <c r="T120" s="7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MB120"/>
      <c r="AMC120"/>
      <c r="AMD120"/>
      <c r="AME120"/>
      <c r="AMF120"/>
      <c r="AMG120"/>
      <c r="AMH120"/>
      <c r="AMI120"/>
      <c r="AMJ120"/>
    </row>
    <row r="121" spans="1:1024" s="24" customFormat="1" ht="13.5" customHeight="1">
      <c r="A121" s="74"/>
      <c r="B121" s="74"/>
      <c r="C121" s="74"/>
      <c r="D121" s="74"/>
      <c r="E121" s="74"/>
      <c r="F121" s="74"/>
      <c r="G121" s="74"/>
      <c r="H121" s="74"/>
      <c r="I121" s="74"/>
      <c r="J121" s="74"/>
      <c r="K121" s="74"/>
      <c r="L121" s="74"/>
      <c r="M121" s="74"/>
      <c r="N121" s="74"/>
      <c r="O121" s="74"/>
      <c r="P121" s="74"/>
      <c r="Q121" s="74"/>
      <c r="R121" s="74"/>
      <c r="S121" s="74"/>
      <c r="T121" s="74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MB121"/>
      <c r="AMC121"/>
      <c r="AMD121"/>
      <c r="AME121"/>
      <c r="AMF121"/>
      <c r="AMG121"/>
      <c r="AMH121"/>
      <c r="AMI121"/>
      <c r="AMJ121"/>
    </row>
    <row r="122" spans="1:1024" s="24" customFormat="1" ht="13.5" customHeight="1">
      <c r="A122" s="145" t="s">
        <v>155</v>
      </c>
      <c r="B122" s="145"/>
      <c r="C122" s="145"/>
      <c r="D122" s="145"/>
      <c r="E122" s="145"/>
      <c r="F122" s="145"/>
      <c r="G122" s="145"/>
      <c r="H122" s="145"/>
      <c r="I122" s="145"/>
      <c r="J122" s="145"/>
      <c r="K122" s="145"/>
      <c r="L122" s="145"/>
      <c r="M122" s="145"/>
      <c r="N122" s="145"/>
      <c r="O122" s="145"/>
      <c r="P122" s="145"/>
      <c r="Q122" s="145"/>
      <c r="R122" s="145"/>
      <c r="S122" s="145"/>
      <c r="T122" s="145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MB122"/>
      <c r="AMC122"/>
      <c r="AMD122"/>
      <c r="AME122"/>
      <c r="AMF122"/>
      <c r="AMG122"/>
      <c r="AMH122"/>
      <c r="AMI122"/>
      <c r="AMJ122"/>
    </row>
    <row r="123" spans="1:1024" s="24" customFormat="1" ht="12.95" customHeight="1">
      <c r="A123" s="73"/>
      <c r="B123" s="146" t="s">
        <v>156</v>
      </c>
      <c r="C123" s="146"/>
      <c r="D123" s="146"/>
      <c r="E123" s="146"/>
      <c r="F123" s="146"/>
      <c r="G123" s="146"/>
      <c r="H123" s="146"/>
      <c r="I123" s="146"/>
      <c r="J123" s="146"/>
      <c r="K123" s="146"/>
      <c r="L123" s="146"/>
      <c r="M123" s="146"/>
      <c r="N123" s="146"/>
      <c r="O123" s="139" t="s">
        <v>157</v>
      </c>
      <c r="P123" s="139"/>
      <c r="Q123" s="139"/>
      <c r="R123" s="139"/>
      <c r="S123" s="139"/>
      <c r="T123" s="139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MB123"/>
      <c r="AMC123"/>
      <c r="AMD123"/>
      <c r="AME123"/>
      <c r="AMF123"/>
      <c r="AMG123"/>
      <c r="AMH123"/>
      <c r="AMI123"/>
      <c r="AMJ123"/>
    </row>
    <row r="124" spans="1:1024" s="24" customFormat="1" ht="12.95" customHeight="1">
      <c r="A124" s="47" t="s">
        <v>27</v>
      </c>
      <c r="B124" s="89" t="s">
        <v>158</v>
      </c>
      <c r="C124" s="89"/>
      <c r="D124" s="89"/>
      <c r="E124" s="89"/>
      <c r="F124" s="89"/>
      <c r="G124" s="89"/>
      <c r="H124" s="89"/>
      <c r="I124" s="89"/>
      <c r="J124" s="89"/>
      <c r="K124" s="89"/>
      <c r="L124" s="89"/>
      <c r="M124" s="89"/>
      <c r="N124" s="89"/>
      <c r="O124" s="106">
        <f>S34</f>
        <v>1200</v>
      </c>
      <c r="P124" s="106"/>
      <c r="Q124" s="106"/>
      <c r="R124" s="106"/>
      <c r="S124" s="106"/>
      <c r="T124" s="10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MB124"/>
      <c r="AMC124"/>
      <c r="AMD124"/>
      <c r="AME124"/>
      <c r="AMF124"/>
      <c r="AMG124"/>
      <c r="AMH124"/>
      <c r="AMI124"/>
      <c r="AMJ124"/>
    </row>
    <row r="125" spans="1:1024" s="24" customFormat="1" ht="18" customHeight="1">
      <c r="A125" s="47" t="s">
        <v>29</v>
      </c>
      <c r="B125" s="89" t="s">
        <v>159</v>
      </c>
      <c r="C125" s="89"/>
      <c r="D125" s="89"/>
      <c r="E125" s="89"/>
      <c r="F125" s="89"/>
      <c r="G125" s="89"/>
      <c r="H125" s="89"/>
      <c r="I125" s="89"/>
      <c r="J125" s="89"/>
      <c r="K125" s="89"/>
      <c r="L125" s="89"/>
      <c r="M125" s="89"/>
      <c r="N125" s="89"/>
      <c r="O125" s="106">
        <f>S68</f>
        <v>683.7299999999999</v>
      </c>
      <c r="P125" s="106"/>
      <c r="Q125" s="106"/>
      <c r="R125" s="106"/>
      <c r="S125" s="106"/>
      <c r="T125" s="10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MB125"/>
      <c r="AMC125"/>
      <c r="AMD125"/>
      <c r="AME125"/>
      <c r="AMF125"/>
      <c r="AMG125"/>
      <c r="AMH125"/>
      <c r="AMI125"/>
      <c r="AMJ125"/>
    </row>
    <row r="126" spans="1:1024" s="24" customFormat="1" ht="12.75" customHeight="1">
      <c r="A126" s="47" t="s">
        <v>33</v>
      </c>
      <c r="B126" s="89" t="s">
        <v>160</v>
      </c>
      <c r="C126" s="89"/>
      <c r="D126" s="89"/>
      <c r="E126" s="89"/>
      <c r="F126" s="89"/>
      <c r="G126" s="89"/>
      <c r="H126" s="89"/>
      <c r="I126" s="89"/>
      <c r="J126" s="89"/>
      <c r="K126" s="89"/>
      <c r="L126" s="89"/>
      <c r="M126" s="89"/>
      <c r="N126" s="89"/>
      <c r="O126" s="106">
        <f>S78</f>
        <v>29.160000000000004</v>
      </c>
      <c r="P126" s="106"/>
      <c r="Q126" s="106"/>
      <c r="R126" s="106"/>
      <c r="S126" s="106"/>
      <c r="T126" s="10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MB126"/>
      <c r="AMC126"/>
      <c r="AMD126"/>
      <c r="AME126"/>
      <c r="AMF126"/>
      <c r="AMG126"/>
      <c r="AMH126"/>
      <c r="AMI126"/>
      <c r="AMJ126"/>
    </row>
    <row r="127" spans="1:1024" s="24" customFormat="1" ht="12.95" customHeight="1">
      <c r="A127" s="47" t="s">
        <v>36</v>
      </c>
      <c r="B127" s="89" t="s">
        <v>161</v>
      </c>
      <c r="C127" s="89"/>
      <c r="D127" s="89"/>
      <c r="E127" s="89"/>
      <c r="F127" s="89"/>
      <c r="G127" s="89"/>
      <c r="H127" s="89"/>
      <c r="I127" s="89"/>
      <c r="J127" s="89"/>
      <c r="K127" s="89"/>
      <c r="L127" s="89"/>
      <c r="M127" s="89"/>
      <c r="N127" s="89"/>
      <c r="O127" s="106">
        <f>S100</f>
        <v>128.66</v>
      </c>
      <c r="P127" s="106"/>
      <c r="Q127" s="106"/>
      <c r="R127" s="106"/>
      <c r="S127" s="106"/>
      <c r="T127" s="10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MB127"/>
      <c r="AMC127"/>
      <c r="AMD127"/>
      <c r="AME127"/>
      <c r="AMF127"/>
      <c r="AMG127"/>
      <c r="AMH127"/>
      <c r="AMI127"/>
      <c r="AMJ127"/>
    </row>
    <row r="128" spans="1:1024" s="24" customFormat="1" ht="12.95" customHeight="1">
      <c r="A128" s="47" t="s">
        <v>65</v>
      </c>
      <c r="B128" s="89" t="s">
        <v>162</v>
      </c>
      <c r="C128" s="89"/>
      <c r="D128" s="89"/>
      <c r="E128" s="89"/>
      <c r="F128" s="89"/>
      <c r="G128" s="89"/>
      <c r="H128" s="89"/>
      <c r="I128" s="89"/>
      <c r="J128" s="89"/>
      <c r="K128" s="89"/>
      <c r="L128" s="89"/>
      <c r="M128" s="89"/>
      <c r="N128" s="89"/>
      <c r="O128" s="106">
        <f>S108</f>
        <v>40.191666666666663</v>
      </c>
      <c r="P128" s="106"/>
      <c r="Q128" s="106"/>
      <c r="R128" s="106"/>
      <c r="S128" s="106"/>
      <c r="T128" s="10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MB128"/>
      <c r="AMC128"/>
      <c r="AMD128"/>
      <c r="AME128"/>
      <c r="AMF128"/>
      <c r="AMG128"/>
      <c r="AMH128"/>
      <c r="AMI128"/>
      <c r="AMJ128"/>
    </row>
    <row r="129" spans="1:1024" s="24" customFormat="1" ht="12.95" customHeight="1">
      <c r="A129" s="7" t="s">
        <v>163</v>
      </c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>
        <f>O124+O125+O126+O127+O128</f>
        <v>2081.7416666666668</v>
      </c>
      <c r="P129" s="7"/>
      <c r="Q129" s="7"/>
      <c r="R129" s="7"/>
      <c r="S129" s="7"/>
      <c r="T129" s="7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MB129"/>
      <c r="AMC129"/>
      <c r="AMD129"/>
      <c r="AME129"/>
      <c r="AMF129"/>
      <c r="AMG129"/>
      <c r="AMH129"/>
      <c r="AMI129"/>
      <c r="AMJ129"/>
    </row>
    <row r="130" spans="1:1024" s="24" customFormat="1" ht="12.95" customHeight="1">
      <c r="A130" s="47" t="s">
        <v>88</v>
      </c>
      <c r="B130" s="89" t="s">
        <v>164</v>
      </c>
      <c r="C130" s="89"/>
      <c r="D130" s="89"/>
      <c r="E130" s="89"/>
      <c r="F130" s="89"/>
      <c r="G130" s="89"/>
      <c r="H130" s="89"/>
      <c r="I130" s="89"/>
      <c r="J130" s="89"/>
      <c r="K130" s="89"/>
      <c r="L130" s="89"/>
      <c r="M130" s="89"/>
      <c r="N130" s="89"/>
      <c r="O130" s="106">
        <f>O112+O113</f>
        <v>119.63906753283334</v>
      </c>
      <c r="P130" s="106"/>
      <c r="Q130" s="106"/>
      <c r="R130" s="106"/>
      <c r="S130" s="106"/>
      <c r="T130" s="10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MB130"/>
      <c r="AMC130"/>
      <c r="AMD130"/>
      <c r="AME130"/>
      <c r="AMF130"/>
      <c r="AMG130"/>
      <c r="AMH130"/>
      <c r="AMI130"/>
      <c r="AMJ130"/>
    </row>
    <row r="131" spans="1:1024" s="24" customFormat="1" ht="12.95" customHeight="1">
      <c r="A131" s="47" t="s">
        <v>90</v>
      </c>
      <c r="B131" s="89" t="s">
        <v>165</v>
      </c>
      <c r="C131" s="89"/>
      <c r="D131" s="89"/>
      <c r="E131" s="89"/>
      <c r="F131" s="89"/>
      <c r="G131" s="89"/>
      <c r="H131" s="89"/>
      <c r="I131" s="89"/>
      <c r="J131" s="89"/>
      <c r="K131" s="89"/>
      <c r="L131" s="89"/>
      <c r="M131" s="89"/>
      <c r="N131" s="89"/>
      <c r="O131" s="147">
        <f>O132-O130-O129</f>
        <v>208.4503924556725</v>
      </c>
      <c r="P131" s="147"/>
      <c r="Q131" s="147"/>
      <c r="R131" s="147"/>
      <c r="S131" s="147"/>
      <c r="T131" s="147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MB131"/>
      <c r="AMC131"/>
      <c r="AMD131"/>
      <c r="AME131"/>
      <c r="AMF131"/>
      <c r="AMG131"/>
      <c r="AMH131"/>
      <c r="AMI131"/>
      <c r="AMJ131"/>
    </row>
    <row r="132" spans="1:1024" s="24" customFormat="1" ht="12.95" customHeight="1">
      <c r="A132" s="27"/>
      <c r="B132" s="148" t="s">
        <v>166</v>
      </c>
      <c r="C132" s="148"/>
      <c r="D132" s="148"/>
      <c r="E132" s="148"/>
      <c r="F132" s="148"/>
      <c r="G132" s="148"/>
      <c r="H132" s="148"/>
      <c r="I132" s="148"/>
      <c r="J132" s="148"/>
      <c r="K132" s="148"/>
      <c r="L132" s="148"/>
      <c r="M132" s="148"/>
      <c r="N132" s="148"/>
      <c r="O132" s="148">
        <f>(O129+O130)/(1-L114%)</f>
        <v>2409.8311266551727</v>
      </c>
      <c r="P132" s="148"/>
      <c r="Q132" s="148"/>
      <c r="R132" s="148"/>
      <c r="S132" s="148"/>
      <c r="T132" s="148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MB132"/>
      <c r="AMC132"/>
      <c r="AMD132"/>
      <c r="AME132"/>
      <c r="AMF132"/>
      <c r="AMG132"/>
      <c r="AMH132"/>
      <c r="AMI132"/>
      <c r="AMJ132"/>
    </row>
    <row r="133" spans="1:1024" s="24" customFormat="1" ht="12.95" customHeight="1">
      <c r="A133" s="74"/>
      <c r="B133" s="74"/>
      <c r="C133" s="74"/>
      <c r="D133" s="74"/>
      <c r="E133" s="74"/>
      <c r="F133" s="74"/>
      <c r="G133" s="74"/>
      <c r="H133" s="74"/>
      <c r="I133" s="74"/>
      <c r="J133" s="74"/>
      <c r="K133" s="74"/>
      <c r="L133" s="74"/>
      <c r="M133" s="74"/>
      <c r="N133" s="74"/>
      <c r="O133" s="74"/>
      <c r="P133" s="74"/>
      <c r="Q133" s="74"/>
      <c r="R133" s="74"/>
      <c r="S133" s="74"/>
      <c r="T133" s="74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MB133"/>
      <c r="AMC133"/>
      <c r="AMD133"/>
      <c r="AME133"/>
      <c r="AMF133"/>
      <c r="AMG133"/>
      <c r="AMH133"/>
      <c r="AMI133"/>
      <c r="AMJ133"/>
    </row>
    <row r="134" spans="1:1024" s="24" customFormat="1" ht="53.25" customHeight="1">
      <c r="A134" s="149" t="s">
        <v>167</v>
      </c>
      <c r="B134" s="149"/>
      <c r="C134" s="149"/>
      <c r="D134" s="149"/>
      <c r="E134" s="149"/>
      <c r="F134" s="149"/>
      <c r="G134" s="149"/>
      <c r="H134" s="149"/>
      <c r="I134" s="149"/>
      <c r="J134" s="149"/>
      <c r="K134" s="149"/>
      <c r="L134" s="149"/>
      <c r="M134" s="149"/>
      <c r="N134" s="149"/>
      <c r="O134" s="149"/>
      <c r="P134" s="149"/>
      <c r="Q134" s="149"/>
      <c r="R134" s="149"/>
      <c r="S134" s="149"/>
      <c r="T134" s="149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MB134"/>
      <c r="AMC134"/>
      <c r="AMD134"/>
      <c r="AME134"/>
      <c r="AMF134"/>
      <c r="AMG134"/>
      <c r="AMH134"/>
      <c r="AMI134"/>
      <c r="AMJ134"/>
    </row>
    <row r="135" spans="1:1024" s="24" customFormat="1" ht="42.75" customHeight="1">
      <c r="A135" s="150" t="s">
        <v>168</v>
      </c>
      <c r="B135" s="150"/>
      <c r="C135" s="150"/>
      <c r="D135" s="150"/>
      <c r="E135" s="150"/>
      <c r="F135" s="150"/>
      <c r="G135" s="150"/>
      <c r="H135" s="150"/>
      <c r="I135" s="150"/>
      <c r="J135" s="150"/>
      <c r="K135" s="150"/>
      <c r="L135" s="150"/>
      <c r="M135" s="150"/>
      <c r="N135" s="150"/>
      <c r="O135" s="150"/>
      <c r="P135" s="150"/>
      <c r="Q135" s="150"/>
      <c r="R135" s="150"/>
      <c r="S135" s="150"/>
      <c r="T135" s="150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MB135"/>
      <c r="AMC135"/>
      <c r="AMD135"/>
      <c r="AME135"/>
      <c r="AMF135"/>
      <c r="AMG135"/>
      <c r="AMH135"/>
      <c r="AMI135"/>
      <c r="AMJ135"/>
    </row>
    <row r="136" spans="1:1024" s="24" customFormat="1" ht="36" customHeight="1">
      <c r="A136" s="149" t="s">
        <v>169</v>
      </c>
      <c r="B136" s="149"/>
      <c r="C136" s="149"/>
      <c r="D136" s="149"/>
      <c r="E136" s="149"/>
      <c r="F136" s="149"/>
      <c r="G136" s="149"/>
      <c r="H136" s="149"/>
      <c r="I136" s="149"/>
      <c r="J136" s="149"/>
      <c r="K136" s="149"/>
      <c r="L136" s="149"/>
      <c r="M136" s="149"/>
      <c r="N136" s="149"/>
      <c r="O136" s="149"/>
      <c r="P136" s="149"/>
      <c r="Q136" s="149"/>
      <c r="R136" s="149"/>
      <c r="S136" s="149"/>
      <c r="T136" s="149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MB136"/>
      <c r="AMC136"/>
      <c r="AMD136"/>
      <c r="AME136"/>
      <c r="AMF136"/>
      <c r="AMG136"/>
      <c r="AMH136"/>
      <c r="AMI136"/>
      <c r="AMJ136"/>
    </row>
    <row r="137" spans="1:1024" s="24" customFormat="1" ht="40.5" customHeight="1">
      <c r="A137" s="150" t="s">
        <v>170</v>
      </c>
      <c r="B137" s="150"/>
      <c r="C137" s="150"/>
      <c r="D137" s="150"/>
      <c r="E137" s="150"/>
      <c r="F137" s="150"/>
      <c r="G137" s="150"/>
      <c r="H137" s="150"/>
      <c r="I137" s="150"/>
      <c r="J137" s="150"/>
      <c r="K137" s="150"/>
      <c r="L137" s="150"/>
      <c r="M137" s="150"/>
      <c r="N137" s="150"/>
      <c r="O137" s="150"/>
      <c r="P137" s="150"/>
      <c r="Q137" s="150"/>
      <c r="R137" s="150"/>
      <c r="S137" s="150"/>
      <c r="T137" s="150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MB137"/>
      <c r="AMC137"/>
      <c r="AMD137"/>
      <c r="AME137"/>
      <c r="AMF137"/>
      <c r="AMG137"/>
      <c r="AMH137"/>
      <c r="AMI137"/>
      <c r="AMJ137"/>
    </row>
    <row r="140" spans="1:1024">
      <c r="I140" s="151"/>
      <c r="K140" s="152" t="s">
        <v>173</v>
      </c>
      <c r="L140" s="152"/>
      <c r="M140" s="152"/>
    </row>
    <row r="141" spans="1:1024">
      <c r="I141" s="151"/>
    </row>
  </sheetData>
  <mergeCells count="279">
    <mergeCell ref="B132:N132"/>
    <mergeCell ref="O132:T132"/>
    <mergeCell ref="A133:T133"/>
    <mergeCell ref="A134:T134"/>
    <mergeCell ref="A135:T135"/>
    <mergeCell ref="A136:T136"/>
    <mergeCell ref="A137:T137"/>
    <mergeCell ref="K140:M140"/>
    <mergeCell ref="B127:N127"/>
    <mergeCell ref="O127:T127"/>
    <mergeCell ref="B128:N128"/>
    <mergeCell ref="O128:T128"/>
    <mergeCell ref="A129:N129"/>
    <mergeCell ref="O129:T129"/>
    <mergeCell ref="B130:N130"/>
    <mergeCell ref="O130:T130"/>
    <mergeCell ref="B131:N131"/>
    <mergeCell ref="O131:T131"/>
    <mergeCell ref="A121:T121"/>
    <mergeCell ref="A122:T122"/>
    <mergeCell ref="B123:N123"/>
    <mergeCell ref="O123:T123"/>
    <mergeCell ref="B124:N124"/>
    <mergeCell ref="O124:T124"/>
    <mergeCell ref="B125:N125"/>
    <mergeCell ref="O125:T125"/>
    <mergeCell ref="B126:N126"/>
    <mergeCell ref="O126:T126"/>
    <mergeCell ref="B118:K118"/>
    <mergeCell ref="L118:N118"/>
    <mergeCell ref="O118:T118"/>
    <mergeCell ref="B119:K119"/>
    <mergeCell ref="L119:N119"/>
    <mergeCell ref="O119:T119"/>
    <mergeCell ref="B120:K120"/>
    <mergeCell ref="L120:N120"/>
    <mergeCell ref="O120:T120"/>
    <mergeCell ref="B115:K115"/>
    <mergeCell ref="L115:N115"/>
    <mergeCell ref="O115:T115"/>
    <mergeCell ref="B116:K116"/>
    <mergeCell ref="L116:N116"/>
    <mergeCell ref="O116:T116"/>
    <mergeCell ref="B117:K117"/>
    <mergeCell ref="L117:N117"/>
    <mergeCell ref="O117:T117"/>
    <mergeCell ref="B112:K112"/>
    <mergeCell ref="L112:N112"/>
    <mergeCell ref="O112:T112"/>
    <mergeCell ref="B113:K113"/>
    <mergeCell ref="L113:N113"/>
    <mergeCell ref="O113:T113"/>
    <mergeCell ref="B114:K114"/>
    <mergeCell ref="L114:N114"/>
    <mergeCell ref="O114:T114"/>
    <mergeCell ref="B107:R107"/>
    <mergeCell ref="S107:T107"/>
    <mergeCell ref="B108:R108"/>
    <mergeCell ref="S108:T108"/>
    <mergeCell ref="A109:T109"/>
    <mergeCell ref="A110:T110"/>
    <mergeCell ref="B111:K111"/>
    <mergeCell ref="L111:N111"/>
    <mergeCell ref="O111:T111"/>
    <mergeCell ref="A101:T101"/>
    <mergeCell ref="A102:T102"/>
    <mergeCell ref="B103:R103"/>
    <mergeCell ref="S103:T103"/>
    <mergeCell ref="B104:R104"/>
    <mergeCell ref="S104:T104"/>
    <mergeCell ref="B105:R105"/>
    <mergeCell ref="S105:T105"/>
    <mergeCell ref="B106:R106"/>
    <mergeCell ref="S106:T106"/>
    <mergeCell ref="A95:T95"/>
    <mergeCell ref="A96:T96"/>
    <mergeCell ref="B97:R97"/>
    <mergeCell ref="S97:T97"/>
    <mergeCell ref="B98:R98"/>
    <mergeCell ref="S98:T98"/>
    <mergeCell ref="B99:R99"/>
    <mergeCell ref="S99:T99"/>
    <mergeCell ref="A100:R100"/>
    <mergeCell ref="S100:T100"/>
    <mergeCell ref="A90:T90"/>
    <mergeCell ref="A91:T91"/>
    <mergeCell ref="B92:R92"/>
    <mergeCell ref="S92:T92"/>
    <mergeCell ref="B93:M93"/>
    <mergeCell ref="O93:P93"/>
    <mergeCell ref="S93:T93"/>
    <mergeCell ref="A94:M94"/>
    <mergeCell ref="O94:P94"/>
    <mergeCell ref="S94:T94"/>
    <mergeCell ref="B87:M87"/>
    <mergeCell ref="O87:P87"/>
    <mergeCell ref="S87:T87"/>
    <mergeCell ref="B88:M88"/>
    <mergeCell ref="O88:P88"/>
    <mergeCell ref="S88:T88"/>
    <mergeCell ref="A89:M89"/>
    <mergeCell ref="O89:P89"/>
    <mergeCell ref="S89:T89"/>
    <mergeCell ref="B84:M84"/>
    <mergeCell ref="O84:P84"/>
    <mergeCell ref="S84:T84"/>
    <mergeCell ref="B85:M85"/>
    <mergeCell ref="O85:P85"/>
    <mergeCell ref="S85:T85"/>
    <mergeCell ref="B86:M86"/>
    <mergeCell ref="O86:P86"/>
    <mergeCell ref="S86:T86"/>
    <mergeCell ref="A78:M78"/>
    <mergeCell ref="O78:P78"/>
    <mergeCell ref="S78:T78"/>
    <mergeCell ref="A79:T79"/>
    <mergeCell ref="A80:T80"/>
    <mergeCell ref="A81:T81"/>
    <mergeCell ref="B82:R82"/>
    <mergeCell ref="S82:T82"/>
    <mergeCell ref="B83:M83"/>
    <mergeCell ref="O83:P83"/>
    <mergeCell ref="S83:T83"/>
    <mergeCell ref="B73:M73"/>
    <mergeCell ref="S73:T73"/>
    <mergeCell ref="B74:M74"/>
    <mergeCell ref="S74:T74"/>
    <mergeCell ref="B75:M75"/>
    <mergeCell ref="S75:T75"/>
    <mergeCell ref="B76:M76"/>
    <mergeCell ref="S76:T76"/>
    <mergeCell ref="B77:M77"/>
    <mergeCell ref="S77:T77"/>
    <mergeCell ref="B67:R67"/>
    <mergeCell ref="S67:T67"/>
    <mergeCell ref="A68:R68"/>
    <mergeCell ref="S68:T68"/>
    <mergeCell ref="A69:T69"/>
    <mergeCell ref="A70:T70"/>
    <mergeCell ref="B71:R71"/>
    <mergeCell ref="S71:T71"/>
    <mergeCell ref="B72:M72"/>
    <mergeCell ref="S72:T72"/>
    <mergeCell ref="A61:R61"/>
    <mergeCell ref="S61:T61"/>
    <mergeCell ref="A62:T62"/>
    <mergeCell ref="A63:T63"/>
    <mergeCell ref="B64:R64"/>
    <mergeCell ref="S64:T64"/>
    <mergeCell ref="B65:R65"/>
    <mergeCell ref="S65:T65"/>
    <mergeCell ref="B66:R66"/>
    <mergeCell ref="S66:T66"/>
    <mergeCell ref="B57:N57"/>
    <mergeCell ref="O57:R57"/>
    <mergeCell ref="S57:T57"/>
    <mergeCell ref="B58:N58"/>
    <mergeCell ref="O58:R58"/>
    <mergeCell ref="S58:T58"/>
    <mergeCell ref="B59:R59"/>
    <mergeCell ref="S59:T59"/>
    <mergeCell ref="B60:R60"/>
    <mergeCell ref="S60:T60"/>
    <mergeCell ref="B52:M52"/>
    <mergeCell ref="O52:P52"/>
    <mergeCell ref="S52:T52"/>
    <mergeCell ref="A53:M53"/>
    <mergeCell ref="O53:P53"/>
    <mergeCell ref="S53:T53"/>
    <mergeCell ref="A54:T54"/>
    <mergeCell ref="A55:T55"/>
    <mergeCell ref="B56:R56"/>
    <mergeCell ref="S56:T56"/>
    <mergeCell ref="B49:M49"/>
    <mergeCell ref="O49:P49"/>
    <mergeCell ref="S49:T49"/>
    <mergeCell ref="B50:M50"/>
    <mergeCell ref="O50:P50"/>
    <mergeCell ref="S50:T50"/>
    <mergeCell ref="B51:M51"/>
    <mergeCell ref="O51:P51"/>
    <mergeCell ref="S51:T51"/>
    <mergeCell ref="B46:M46"/>
    <mergeCell ref="O46:P46"/>
    <mergeCell ref="S46:T46"/>
    <mergeCell ref="B47:M47"/>
    <mergeCell ref="O47:P47"/>
    <mergeCell ref="S47:T47"/>
    <mergeCell ref="V47:AO47"/>
    <mergeCell ref="B48:M48"/>
    <mergeCell ref="O48:P48"/>
    <mergeCell ref="S48:T48"/>
    <mergeCell ref="A41:M41"/>
    <mergeCell ref="O41:P41"/>
    <mergeCell ref="S41:T41"/>
    <mergeCell ref="A42:T42"/>
    <mergeCell ref="A43:T43"/>
    <mergeCell ref="B44:M44"/>
    <mergeCell ref="N44:R44"/>
    <mergeCell ref="S44:T44"/>
    <mergeCell ref="B45:M45"/>
    <mergeCell ref="O45:P45"/>
    <mergeCell ref="S45:T45"/>
    <mergeCell ref="A36:T36"/>
    <mergeCell ref="A37:T37"/>
    <mergeCell ref="B38:M38"/>
    <mergeCell ref="N38:R38"/>
    <mergeCell ref="S38:T38"/>
    <mergeCell ref="B39:M39"/>
    <mergeCell ref="O39:P39"/>
    <mergeCell ref="S39:T39"/>
    <mergeCell ref="B40:M40"/>
    <mergeCell ref="O40:P40"/>
    <mergeCell ref="S40:T40"/>
    <mergeCell ref="V31:AS31"/>
    <mergeCell ref="B32:M32"/>
    <mergeCell ref="O32:P32"/>
    <mergeCell ref="S32:T32"/>
    <mergeCell ref="B33:M33"/>
    <mergeCell ref="S33:T33"/>
    <mergeCell ref="B34:R34"/>
    <mergeCell ref="S34:T34"/>
    <mergeCell ref="A35:T35"/>
    <mergeCell ref="B29:M29"/>
    <mergeCell ref="O29:P29"/>
    <mergeCell ref="S29:T29"/>
    <mergeCell ref="B30:M30"/>
    <mergeCell ref="O30:P30"/>
    <mergeCell ref="S30:T30"/>
    <mergeCell ref="B31:M31"/>
    <mergeCell ref="O31:P31"/>
    <mergeCell ref="S31:T31"/>
    <mergeCell ref="B24:N24"/>
    <mergeCell ref="O24:T24"/>
    <mergeCell ref="A25:T25"/>
    <mergeCell ref="A26:T26"/>
    <mergeCell ref="B27:M27"/>
    <mergeCell ref="N27:R27"/>
    <mergeCell ref="S27:T27"/>
    <mergeCell ref="B28:M28"/>
    <mergeCell ref="O28:P28"/>
    <mergeCell ref="S28:T28"/>
    <mergeCell ref="A18:T18"/>
    <mergeCell ref="A19:T19"/>
    <mergeCell ref="B20:N20"/>
    <mergeCell ref="O20:T20"/>
    <mergeCell ref="B21:N21"/>
    <mergeCell ref="O21:T21"/>
    <mergeCell ref="B22:N22"/>
    <mergeCell ref="O22:T22"/>
    <mergeCell ref="B23:N23"/>
    <mergeCell ref="O23:T23"/>
    <mergeCell ref="A13:F13"/>
    <mergeCell ref="G13:J13"/>
    <mergeCell ref="K13:T13"/>
    <mergeCell ref="A14:F14"/>
    <mergeCell ref="G14:J14"/>
    <mergeCell ref="K14:T14"/>
    <mergeCell ref="A15:T15"/>
    <mergeCell ref="A16:T16"/>
    <mergeCell ref="A17:T17"/>
    <mergeCell ref="B8:N8"/>
    <mergeCell ref="O8:T8"/>
    <mergeCell ref="B9:N9"/>
    <mergeCell ref="O9:T9"/>
    <mergeCell ref="B10:N10"/>
    <mergeCell ref="O10:T10"/>
    <mergeCell ref="B11:N11"/>
    <mergeCell ref="O11:T11"/>
    <mergeCell ref="A12:T12"/>
    <mergeCell ref="A1:T1"/>
    <mergeCell ref="B2:L2"/>
    <mergeCell ref="M2:T2"/>
    <mergeCell ref="B3:L3"/>
    <mergeCell ref="M3:T3"/>
    <mergeCell ref="A4:T4"/>
    <mergeCell ref="A5:T5"/>
    <mergeCell ref="A6:T6"/>
    <mergeCell ref="A7:T7"/>
  </mergeCells>
  <hyperlinks>
    <hyperlink ref="U76" r:id="rId1" display="http://www.auditoria.mpu.mp.br/audin/encargos.php"/>
    <hyperlink ref="U86" r:id="rId2" display="http://www.auditoria.mpu.mp.br/audin/encargos.php"/>
    <hyperlink ref="U112" r:id="rId3" display="http://www.auditoria.mpu.mp.br/audin/encargos.php"/>
    <hyperlink ref="U113" r:id="rId4" display="http://www.auditoria.mpu.mp.br/audin/encargos.php"/>
  </hyperlinks>
  <printOptions horizontalCentered="1"/>
  <pageMargins left="0.51180555555555496" right="0.51180555555555496" top="0.59027777777777801" bottom="0.59027777777777801" header="0.51180555555555496" footer="0.51180555555555496"/>
  <pageSetup paperSize="9" scale="65" firstPageNumber="0" orientation="portrait" horizontalDpi="300" verticalDpi="300"/>
  <rowBreaks count="1" manualBreakCount="1">
    <brk id="122" max="16383" man="1"/>
  </rowBreaks>
  <drawing r:id="rId5"/>
  <legacy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3692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UNIFORMES E MATERIAIS</vt:lpstr>
      <vt:lpstr>OPERADOR DE MÁQUINAS COPIADORAS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JOAQUIM LEANDRO NW.</dc:creator>
  <cp:lastModifiedBy>win</cp:lastModifiedBy>
  <cp:revision>444</cp:revision>
  <cp:lastPrinted>2019-08-22T18:59:53Z</cp:lastPrinted>
  <dcterms:created xsi:type="dcterms:W3CDTF">2019-08-22T18:38:33Z</dcterms:created>
  <dcterms:modified xsi:type="dcterms:W3CDTF">2019-08-22T19:05:14Z</dcterms:modified>
  <dc:language>pt-BR</dc:language>
</cp:coreProperties>
</file>